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phi Zufelt\OneDrive\Katie Bell\Wealth Mentality Families\Business Startup Guide\Additional Resources\"/>
    </mc:Choice>
  </mc:AlternateContent>
  <bookViews>
    <workbookView xWindow="0" yWindow="0" windowWidth="28800" windowHeight="12624"/>
  </bookViews>
  <sheets>
    <sheet name="Gross Profit and CM Calculator" sheetId="1" r:id="rId1"/>
    <sheet name="Startup Breakeven" sheetId="6" r:id="rId2"/>
    <sheet name="Net Margin and Breakeven" sheetId="5" r:id="rId3"/>
    <sheet name="Income Projection" sheetId="7" r:id="rId4"/>
    <sheet name="Data" sheetId="4" state="hidden" r:id="rId5"/>
  </sheets>
  <definedNames>
    <definedName name="Industries">Data!$A$2:$A$48</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C21" i="6"/>
  <c r="C13" i="5"/>
  <c r="D7" i="7" s="1"/>
  <c r="H7" i="7"/>
  <c r="I7" i="7"/>
  <c r="J7" i="7"/>
  <c r="C2" i="7"/>
  <c r="D2" i="7"/>
  <c r="E2" i="7"/>
  <c r="F2" i="7"/>
  <c r="G2" i="7"/>
  <c r="H2" i="7"/>
  <c r="I2" i="7"/>
  <c r="J2" i="7"/>
  <c r="K2" i="7"/>
  <c r="L2" i="7"/>
  <c r="M2" i="7"/>
  <c r="G7" i="7" l="1"/>
  <c r="E7" i="7"/>
  <c r="C7" i="7"/>
  <c r="M7" i="7"/>
  <c r="K7" i="7"/>
  <c r="B7" i="7"/>
  <c r="F7" i="7"/>
  <c r="L7" i="7"/>
  <c r="C16" i="5"/>
  <c r="C18" i="5" s="1"/>
  <c r="C24" i="6"/>
  <c r="F13" i="1"/>
  <c r="C21" i="1"/>
  <c r="C25" i="1" s="1"/>
  <c r="C10" i="1"/>
  <c r="J5" i="7" l="1"/>
  <c r="E5" i="7"/>
  <c r="M5" i="7"/>
  <c r="C5" i="7"/>
  <c r="F5" i="7"/>
  <c r="B5" i="7"/>
  <c r="N5" i="7" s="1"/>
  <c r="D5" i="7"/>
  <c r="G5" i="7"/>
  <c r="I5" i="7"/>
  <c r="L5" i="7"/>
  <c r="H5" i="7"/>
  <c r="K5" i="7"/>
  <c r="C14" i="1"/>
  <c r="C15" i="1" s="1"/>
  <c r="F14" i="1" s="1"/>
  <c r="F15" i="1" s="1"/>
  <c r="F16" i="1" s="1"/>
  <c r="F3" i="7"/>
  <c r="F4" i="7" s="1"/>
  <c r="F6" i="7" s="1"/>
  <c r="F8" i="7" s="1"/>
  <c r="G3" i="7"/>
  <c r="G4" i="7" s="1"/>
  <c r="C3" i="7"/>
  <c r="C4" i="7" s="1"/>
  <c r="D3" i="7"/>
  <c r="D4" i="7" s="1"/>
  <c r="M3" i="7"/>
  <c r="M4" i="7" s="1"/>
  <c r="H3" i="7"/>
  <c r="H4" i="7" s="1"/>
  <c r="K3" i="7"/>
  <c r="K4" i="7" s="1"/>
  <c r="K6" i="7" s="1"/>
  <c r="K8" i="7" s="1"/>
  <c r="E3" i="7"/>
  <c r="E4" i="7" s="1"/>
  <c r="E6" i="7" s="1"/>
  <c r="E8" i="7" s="1"/>
  <c r="I3" i="7"/>
  <c r="I4" i="7" s="1"/>
  <c r="I6" i="7" s="1"/>
  <c r="I8" i="7" s="1"/>
  <c r="L3" i="7"/>
  <c r="L4" i="7" s="1"/>
  <c r="L6" i="7" s="1"/>
  <c r="L8" i="7" s="1"/>
  <c r="B3" i="7"/>
  <c r="J3" i="7"/>
  <c r="J4" i="7" s="1"/>
  <c r="N7" i="7"/>
  <c r="M6" i="7" l="1"/>
  <c r="M8" i="7" s="1"/>
  <c r="C6" i="7"/>
  <c r="C8" i="7" s="1"/>
  <c r="H6" i="7"/>
  <c r="H8" i="7" s="1"/>
  <c r="G6" i="7"/>
  <c r="G8" i="7" s="1"/>
  <c r="J6" i="7"/>
  <c r="J8" i="7" s="1"/>
  <c r="D6" i="7"/>
  <c r="D8" i="7" s="1"/>
  <c r="C24" i="1"/>
  <c r="C26" i="1" s="1"/>
  <c r="B4" i="7"/>
  <c r="N2" i="7"/>
  <c r="N3" i="7"/>
  <c r="O2" i="7" l="1"/>
  <c r="O5" i="7"/>
  <c r="O3" i="7"/>
  <c r="O7" i="7"/>
  <c r="B6" i="7"/>
  <c r="N4" i="7"/>
  <c r="O4" i="7" s="1"/>
  <c r="C17" i="5"/>
  <c r="C25" i="6"/>
  <c r="C26" i="6" s="1"/>
  <c r="B8" i="7" l="1"/>
  <c r="N8" i="7" s="1"/>
  <c r="O8" i="7" s="1"/>
  <c r="N6" i="7"/>
  <c r="O6" i="7" s="1"/>
</calcChain>
</file>

<file path=xl/sharedStrings.xml><?xml version="1.0" encoding="utf-8"?>
<sst xmlns="http://schemas.openxmlformats.org/spreadsheetml/2006/main" count="146" uniqueCount="133">
  <si>
    <t>Calculate Cost of Goods Sold</t>
  </si>
  <si>
    <t>Description of Expense</t>
  </si>
  <si>
    <t>Cost</t>
  </si>
  <si>
    <t>Example: (cake ingredients)</t>
  </si>
  <si>
    <t>Ex. $2.20</t>
  </si>
  <si>
    <t>Total COGS (add lines 1-7)</t>
  </si>
  <si>
    <t>Now Calculate Gross Profit</t>
  </si>
  <si>
    <t>Sales Price</t>
  </si>
  <si>
    <t>Variable Expense Description</t>
  </si>
  <si>
    <t>Total Variable Expense (add lines 11-14)</t>
  </si>
  <si>
    <t>Calculate Contribution Margin</t>
  </si>
  <si>
    <t>Gross Profit</t>
  </si>
  <si>
    <t>Total COGS (line 7)</t>
  </si>
  <si>
    <t>Total Variable Expense (line 14)</t>
  </si>
  <si>
    <t>Contribution Margin</t>
  </si>
  <si>
    <t>Gross Profit (Line 10)</t>
  </si>
  <si>
    <t>Accommodations</t>
  </si>
  <si>
    <t>Accounting Services</t>
  </si>
  <si>
    <t>Adverting Services</t>
  </si>
  <si>
    <t>Agricultural</t>
  </si>
  <si>
    <t>Amusement</t>
  </si>
  <si>
    <t>Cost of Revenue</t>
  </si>
  <si>
    <t>Officers Comp.</t>
  </si>
  <si>
    <t>Salary-Wages</t>
  </si>
  <si>
    <t>Interest paid</t>
  </si>
  <si>
    <t>Benefits-Pension</t>
  </si>
  <si>
    <t>Revenue</t>
  </si>
  <si>
    <t>Amort.&amp; Dep.</t>
  </si>
  <si>
    <t>Rent</t>
  </si>
  <si>
    <t>Taxes</t>
  </si>
  <si>
    <t>Advertising</t>
  </si>
  <si>
    <t>Other SG&amp;A Exp.</t>
  </si>
  <si>
    <t>Total Personnel</t>
  </si>
  <si>
    <t>Total Expenses</t>
  </si>
  <si>
    <t>Net Profit</t>
  </si>
  <si>
    <t>Banking</t>
  </si>
  <si>
    <t>Beverage Manuf.</t>
  </si>
  <si>
    <t>Broadcasting</t>
  </si>
  <si>
    <r>
      <t xml:space="preserve">Building </t>
    </r>
    <r>
      <rPr>
        <sz val="5.5"/>
        <color rgb="FFE6E6E6"/>
        <rFont val="Arial"/>
        <family val="2"/>
      </rPr>
      <t>Construction</t>
    </r>
  </si>
  <si>
    <r>
      <t xml:space="preserve">Car </t>
    </r>
    <r>
      <rPr>
        <sz val="5.5"/>
        <color rgb="FFF4F4F4"/>
        <rFont val="Arial"/>
        <family val="2"/>
      </rPr>
      <t>Dealers</t>
    </r>
  </si>
  <si>
    <t>Education</t>
  </si>
  <si>
    <t>Electronics Store</t>
  </si>
  <si>
    <t>Clothing Manuf.</t>
  </si>
  <si>
    <t>Clothing Stores</t>
  </si>
  <si>
    <t>Computer Design</t>
  </si>
  <si>
    <t>Engineering Services</t>
  </si>
  <si>
    <t>Entertainment</t>
  </si>
  <si>
    <t>Equipment Manuf.</t>
  </si>
  <si>
    <t>food Manufacturing</t>
  </si>
  <si>
    <t>Engineering Constr.</t>
  </si>
  <si>
    <t>food Services</t>
  </si>
  <si>
    <t>food/Bev Store</t>
  </si>
  <si>
    <t>forrestllogging</t>
  </si>
  <si>
    <t>Gas Station</t>
  </si>
  <si>
    <t>GeneralStores</t>
  </si>
  <si>
    <t>Hardware Store</t>
  </si>
  <si>
    <t>Healthcare</t>
  </si>
  <si>
    <t>Home Store</t>
  </si>
  <si>
    <t>Insurance</t>
  </si>
  <si>
    <t>Internet service provider</t>
  </si>
  <si>
    <t>Publishing</t>
  </si>
  <si>
    <t>Legal Services</t>
  </si>
  <si>
    <t>Oil/Gas Extraction</t>
  </si>
  <si>
    <t>Outdoor Activities</t>
  </si>
  <si>
    <t>Power Generation</t>
  </si>
  <si>
    <t>Renting/leasing</t>
  </si>
  <si>
    <t>Research/Devel.</t>
  </si>
  <si>
    <t>Staffing Services</t>
  </si>
  <si>
    <t>Telecommunications</t>
  </si>
  <si>
    <t>Trade Contractors</t>
  </si>
  <si>
    <t>Transportation</t>
  </si>
  <si>
    <t>TravelServices</t>
  </si>
  <si>
    <t>Utilities</t>
  </si>
  <si>
    <t>Waste Management</t>
  </si>
  <si>
    <t>TV &amp; Audio</t>
  </si>
  <si>
    <t>Wood Manufacturing</t>
  </si>
  <si>
    <t>Wholesale Trade</t>
  </si>
  <si>
    <t>Select your Industry</t>
  </si>
  <si>
    <t>It may be helpful to compare your gross profit to the normal gross profit in your industry. We have done the work to help you with this. All you need to do is put in your data to calculate the gross profit and then select your industry below. Based on your results, we will tell you a few hints on how to keep moving forward. If you don't know your industry exactly, ask your parents for help or pick something that is similar to your industry.</t>
  </si>
  <si>
    <t>Your Gross profit is below the industry average, but it is not terrible. You are probably ok to proceed if you think that over time you will be able to lower your costs.</t>
  </si>
  <si>
    <t>Gross Margin</t>
  </si>
  <si>
    <t>Your gross profit looks good. Keep going.</t>
  </si>
  <si>
    <t>Your gross profit is much larger than the industry average. This is a little bit too good to be true so double check your calculations and make sure everything is entered correctly. You should also look and make sure you are including all of your COGS. Did you put in shipping, packaging, labor costs?</t>
  </si>
  <si>
    <t>Difference</t>
  </si>
  <si>
    <t>(-10 to -25%)</t>
  </si>
  <si>
    <t>0 to -10%</t>
  </si>
  <si>
    <t>Below -25%</t>
  </si>
  <si>
    <t>0-15%</t>
  </si>
  <si>
    <t>15+%</t>
  </si>
  <si>
    <t>Your gross profit is dropping below industry average, you may want to look at a few things.</t>
  </si>
  <si>
    <t>Your Gross profit is way below the industry average. You need to look at your COGS and/or sales price and change something before proceeding. If you cannot lower your COGS or increase your sales price, you need to find another business idea.</t>
  </si>
  <si>
    <t>Monthly Fixed Expenses</t>
  </si>
  <si>
    <t>Description</t>
  </si>
  <si>
    <t>Total Fixed Expenses</t>
  </si>
  <si>
    <t>Startup Cost and Breakeven Calculator</t>
  </si>
  <si>
    <t>Purchase price or down payment if buying a business</t>
  </si>
  <si>
    <t>Business cards and office supplies</t>
  </si>
  <si>
    <t>Product to sell</t>
  </si>
  <si>
    <t>Legal fees to setup business</t>
  </si>
  <si>
    <t>Website Setup</t>
  </si>
  <si>
    <t>Website design</t>
  </si>
  <si>
    <t>Advertising and Marketing</t>
  </si>
  <si>
    <t>Total Startup Expenses (Add lines 1-18)</t>
  </si>
  <si>
    <t>Calculate Startup Breakeven Point</t>
  </si>
  <si>
    <t>Total Startup Expenses (Line 19)</t>
  </si>
  <si>
    <t>Contribution Margin (Profit Margin Worksheet, line 17)</t>
  </si>
  <si>
    <t>Divide Startup Expense (Line 20) by Contribution Margin (Line 21) = Breakeven Point in units</t>
  </si>
  <si>
    <t>Breakeven Calculation</t>
  </si>
  <si>
    <t>Units</t>
  </si>
  <si>
    <t>Industry Average Margin</t>
  </si>
  <si>
    <t>Your Margin</t>
  </si>
  <si>
    <t>Jan.</t>
  </si>
  <si>
    <t>Feb.</t>
  </si>
  <si>
    <t>Mar.</t>
  </si>
  <si>
    <t>Apr.</t>
  </si>
  <si>
    <t>May</t>
  </si>
  <si>
    <t>Jun.</t>
  </si>
  <si>
    <t>Jul.</t>
  </si>
  <si>
    <t>Aug.</t>
  </si>
  <si>
    <t>Sep.</t>
  </si>
  <si>
    <t>Oct.</t>
  </si>
  <si>
    <t>Nov.</t>
  </si>
  <si>
    <t>Dec.</t>
  </si>
  <si>
    <t>Annual Total</t>
  </si>
  <si>
    <t>Annual %</t>
  </si>
  <si>
    <t>START HERE</t>
  </si>
  <si>
    <t>Total Variable Expenses</t>
  </si>
  <si>
    <t>Net Profit Before Taxes</t>
  </si>
  <si>
    <t>Net Income</t>
  </si>
  <si>
    <t>Cost of Goods Sold</t>
  </si>
  <si>
    <t>This sheet is used to calculate the first year of your business finances. Investors like to see this information when they are deciding whether or not to provide you with funding. Start by filling in the other sheets and then answering the question below. The table above should populate with all of the right informatin once you have completed each step. We know you don't know exactly how many UOS you will sell but you should make your best guess.</t>
  </si>
  <si>
    <t>Category</t>
  </si>
  <si>
    <t>How many UOS do you expect to sell each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</si>
</sst>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Segoe UI Semilight"/>
      <family val="2"/>
    </font>
    <font>
      <b/>
      <sz val="12"/>
      <color theme="1"/>
      <name val="Segoe UI Semilight"/>
      <family val="2"/>
    </font>
    <font>
      <b/>
      <sz val="12"/>
      <color rgb="FFFFFFFF"/>
      <name val="Segoe UI Semilight"/>
      <family val="2"/>
    </font>
    <font>
      <b/>
      <sz val="12"/>
      <color rgb="FF000000"/>
      <name val="Segoe UI Semilight"/>
      <family val="2"/>
    </font>
    <font>
      <sz val="5.5"/>
      <color rgb="FFF4F4F4"/>
      <name val="Arial"/>
      <family val="2"/>
    </font>
    <font>
      <sz val="5.5"/>
      <color rgb="FFE6E6E6"/>
      <name val="Arial"/>
      <family val="2"/>
    </font>
    <font>
      <sz val="12"/>
      <color theme="1"/>
      <name val="Calibri"/>
      <family val="2"/>
      <scheme val="minor"/>
    </font>
    <font>
      <b/>
      <sz val="12"/>
      <color theme="1"/>
      <name val="Calibri"/>
      <family val="2"/>
      <scheme val="minor"/>
    </font>
    <font>
      <sz val="12"/>
      <color rgb="FF000000"/>
      <name val="Segoe UI Semilight"/>
      <family val="2"/>
    </font>
    <font>
      <b/>
      <sz val="18"/>
      <color rgb="FFFF0000"/>
      <name val="Calibri"/>
      <family val="2"/>
      <scheme val="minor"/>
    </font>
    <font>
      <sz val="10"/>
      <color theme="1"/>
      <name val="Calibri"/>
      <family val="2"/>
      <scheme val="minor"/>
    </font>
  </fonts>
  <fills count="4">
    <fill>
      <patternFill patternType="none"/>
    </fill>
    <fill>
      <patternFill patternType="gray125"/>
    </fill>
    <fill>
      <patternFill patternType="solid">
        <fgColor rgb="FFED7D31"/>
        <bgColor indexed="64"/>
      </patternFill>
    </fill>
    <fill>
      <patternFill patternType="solid">
        <fgColor rgb="FFFBE4D5"/>
        <bgColor indexed="64"/>
      </patternFill>
    </fill>
  </fills>
  <borders count="12">
    <border>
      <left/>
      <right/>
      <top/>
      <bottom/>
      <diagonal/>
    </border>
    <border>
      <left style="medium">
        <color rgb="FFED7D31"/>
      </left>
      <right/>
      <top style="medium">
        <color rgb="FFED7D31"/>
      </top>
      <bottom style="medium">
        <color rgb="FFED7D31"/>
      </bottom>
      <diagonal/>
    </border>
    <border>
      <left/>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F4B083"/>
      </left>
      <right style="medium">
        <color rgb="FFF4B083"/>
      </right>
      <top/>
      <bottom style="medium">
        <color rgb="FFF4B083"/>
      </bottom>
      <diagonal/>
    </border>
    <border>
      <left/>
      <right style="medium">
        <color rgb="FFF4B083"/>
      </right>
      <top/>
      <bottom style="medium">
        <color rgb="FFF4B083"/>
      </bottom>
      <diagonal/>
    </border>
    <border>
      <left style="medium">
        <color rgb="FFF4B083"/>
      </left>
      <right/>
      <top style="medium">
        <color rgb="FFF4B083"/>
      </top>
      <bottom style="medium">
        <color rgb="FFF4B083"/>
      </bottom>
      <diagonal/>
    </border>
    <border>
      <left/>
      <right style="medium">
        <color rgb="FFF4B083"/>
      </right>
      <top style="medium">
        <color rgb="FFF4B083"/>
      </top>
      <bottom style="medium">
        <color rgb="FFF4B083"/>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applyAlignment="1" applyProtection="1">
      <alignment wrapText="1"/>
    </xf>
    <xf numFmtId="0" fontId="0" fillId="0" borderId="0" xfId="0" applyProtection="1"/>
    <xf numFmtId="9" fontId="0" fillId="0" borderId="0" xfId="2" applyFont="1" applyProtection="1"/>
    <xf numFmtId="9" fontId="0" fillId="0" borderId="0" xfId="0" applyNumberFormat="1" applyProtection="1"/>
    <xf numFmtId="44" fontId="4" fillId="0" borderId="5" xfId="1" applyNumberFormat="1" applyFont="1" applyBorder="1" applyAlignment="1" applyProtection="1">
      <alignment vertical="center" wrapText="1"/>
    </xf>
    <xf numFmtId="44" fontId="4" fillId="3" borderId="5" xfId="1" applyNumberFormat="1" applyFont="1" applyFill="1" applyBorder="1" applyAlignment="1" applyProtection="1">
      <alignment vertical="center" wrapText="1"/>
    </xf>
    <xf numFmtId="0" fontId="6" fillId="2" borderId="1" xfId="0" applyFont="1" applyFill="1" applyBorder="1" applyAlignment="1" applyProtection="1">
      <alignment vertical="center" wrapText="1"/>
      <protection locked="0"/>
    </xf>
    <xf numFmtId="0" fontId="7" fillId="2" borderId="2" xfId="0" applyFont="1" applyFill="1" applyBorder="1" applyAlignment="1" applyProtection="1">
      <alignment horizontal="right" vertical="center" wrapText="1"/>
      <protection locked="0"/>
    </xf>
    <xf numFmtId="44" fontId="6" fillId="2" borderId="3" xfId="1" applyNumberFormat="1" applyFont="1" applyFill="1" applyBorder="1" applyAlignment="1" applyProtection="1">
      <alignment vertical="center" wrapText="1"/>
      <protection locked="0"/>
    </xf>
    <xf numFmtId="0" fontId="0" fillId="0" borderId="0" xfId="0" applyProtection="1">
      <protection locked="0"/>
    </xf>
    <xf numFmtId="0" fontId="5" fillId="3" borderId="4" xfId="0" applyFont="1" applyFill="1" applyBorder="1" applyAlignment="1" applyProtection="1">
      <alignment vertical="center" wrapText="1"/>
      <protection locked="0"/>
    </xf>
    <xf numFmtId="0" fontId="5" fillId="3" borderId="5" xfId="0" applyFont="1" applyFill="1" applyBorder="1" applyAlignment="1" applyProtection="1">
      <alignment horizontal="right" vertical="center" wrapText="1"/>
      <protection locked="0"/>
    </xf>
    <xf numFmtId="44" fontId="5" fillId="3" borderId="5" xfId="1" applyNumberFormat="1" applyFont="1" applyFill="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4" fillId="0" borderId="5" xfId="0" applyFont="1" applyBorder="1" applyAlignment="1" applyProtection="1">
      <alignment horizontal="right" vertical="center" wrapText="1"/>
      <protection locked="0"/>
    </xf>
    <xf numFmtId="44" fontId="4" fillId="0" borderId="5" xfId="1" applyNumberFormat="1" applyFont="1" applyBorder="1" applyAlignment="1" applyProtection="1">
      <alignment vertical="center" wrapText="1"/>
      <protection locked="0"/>
    </xf>
    <xf numFmtId="0" fontId="0" fillId="0" borderId="0" xfId="0" applyAlignment="1" applyProtection="1">
      <alignment horizontal="center"/>
      <protection locked="0"/>
    </xf>
    <xf numFmtId="0" fontId="4" fillId="3" borderId="5" xfId="0" applyFont="1" applyFill="1" applyBorder="1" applyAlignment="1" applyProtection="1">
      <alignment horizontal="right" vertical="center" wrapText="1"/>
      <protection locked="0"/>
    </xf>
    <xf numFmtId="44" fontId="4" fillId="3" borderId="5" xfId="1" applyNumberFormat="1" applyFont="1" applyFill="1" applyBorder="1" applyAlignment="1" applyProtection="1">
      <alignment vertical="center" wrapText="1"/>
      <protection locked="0"/>
    </xf>
    <xf numFmtId="0" fontId="5" fillId="0" borderId="5" xfId="0" applyFont="1" applyBorder="1" applyAlignment="1" applyProtection="1">
      <alignment horizontal="right" vertical="center" wrapText="1"/>
      <protection locked="0"/>
    </xf>
    <xf numFmtId="0" fontId="0" fillId="0" borderId="9" xfId="0" applyBorder="1" applyProtection="1">
      <protection locked="0"/>
    </xf>
    <xf numFmtId="0" fontId="0" fillId="0" borderId="8" xfId="0" applyBorder="1" applyProtection="1">
      <protection locked="0"/>
    </xf>
    <xf numFmtId="44" fontId="5" fillId="0" borderId="5" xfId="1" applyNumberFormat="1" applyFont="1" applyBorder="1" applyAlignment="1" applyProtection="1">
      <alignment vertical="center" wrapText="1"/>
      <protection locked="0"/>
    </xf>
    <xf numFmtId="0" fontId="4" fillId="0" borderId="5" xfId="0" applyFont="1" applyBorder="1" applyAlignment="1" applyProtection="1">
      <alignment horizontal="right" vertical="center" wrapText="1" indent="5"/>
      <protection locked="0"/>
    </xf>
    <xf numFmtId="0" fontId="5" fillId="3" borderId="5" xfId="0" applyFont="1" applyFill="1" applyBorder="1" applyAlignment="1" applyProtection="1">
      <alignment horizontal="right" vertical="center" wrapText="1" indent="5"/>
      <protection locked="0"/>
    </xf>
    <xf numFmtId="44" fontId="0" fillId="0" borderId="0" xfId="1" applyNumberFormat="1" applyFont="1" applyProtection="1">
      <protection locked="0"/>
    </xf>
    <xf numFmtId="0" fontId="11" fillId="0" borderId="0" xfId="0" applyFont="1" applyFill="1" applyProtection="1"/>
    <xf numFmtId="10" fontId="10" fillId="0" borderId="0" xfId="0" applyNumberFormat="1" applyFont="1" applyProtection="1"/>
    <xf numFmtId="0" fontId="5"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indent="5"/>
      <protection locked="0"/>
    </xf>
    <xf numFmtId="44" fontId="12" fillId="3" borderId="5" xfId="1" applyFont="1" applyFill="1" applyBorder="1" applyAlignment="1" applyProtection="1">
      <alignment horizontal="center" vertical="center" wrapText="1"/>
      <protection locked="0"/>
    </xf>
    <xf numFmtId="44" fontId="4" fillId="0" borderId="5" xfId="1" applyFont="1" applyBorder="1" applyAlignment="1" applyProtection="1">
      <alignment vertical="center" wrapText="1"/>
      <protection locked="0"/>
    </xf>
    <xf numFmtId="44" fontId="4" fillId="3" borderId="5" xfId="1" applyFont="1" applyFill="1" applyBorder="1" applyAlignment="1" applyProtection="1">
      <alignment vertical="center" wrapText="1"/>
      <protection locked="0"/>
    </xf>
    <xf numFmtId="44" fontId="4" fillId="0" borderId="5" xfId="1" applyFont="1" applyBorder="1" applyAlignment="1" applyProtection="1">
      <alignment vertical="center" wrapText="1"/>
    </xf>
    <xf numFmtId="44" fontId="4" fillId="3" borderId="5" xfId="1" applyFont="1" applyFill="1" applyBorder="1" applyAlignment="1" applyProtection="1">
      <alignment vertical="center" wrapText="1"/>
    </xf>
    <xf numFmtId="44" fontId="0" fillId="0" borderId="0" xfId="1" applyFont="1" applyProtection="1">
      <protection locked="0"/>
    </xf>
    <xf numFmtId="0" fontId="4" fillId="3" borderId="5" xfId="1" applyNumberFormat="1" applyFont="1" applyFill="1" applyBorder="1" applyAlignment="1" applyProtection="1">
      <alignment vertical="center" wrapText="1"/>
    </xf>
    <xf numFmtId="44" fontId="5" fillId="3" borderId="5" xfId="1" applyFont="1" applyFill="1" applyBorder="1" applyAlignment="1" applyProtection="1">
      <alignment horizontal="center" vertical="center" wrapText="1"/>
      <protection locked="0"/>
    </xf>
    <xf numFmtId="0" fontId="5" fillId="0" borderId="4" xfId="0" applyFont="1" applyBorder="1" applyAlignment="1" applyProtection="1">
      <alignment horizontal="right" vertical="center" wrapText="1"/>
      <protection locked="0"/>
    </xf>
    <xf numFmtId="0" fontId="5" fillId="3" borderId="4" xfId="0" applyFont="1" applyFill="1" applyBorder="1" applyAlignment="1" applyProtection="1">
      <alignment horizontal="right" vertical="center" wrapText="1"/>
      <protection locked="0"/>
    </xf>
    <xf numFmtId="0" fontId="0" fillId="0" borderId="10" xfId="0" applyBorder="1" applyProtection="1">
      <protection locked="0"/>
    </xf>
    <xf numFmtId="0" fontId="3" fillId="0" borderId="0" xfId="0" applyFont="1" applyAlignment="1" applyProtection="1">
      <alignment horizontal="center" vertical="center"/>
    </xf>
    <xf numFmtId="0" fontId="0" fillId="0" borderId="0" xfId="0" applyAlignment="1" applyProtection="1">
      <alignment horizontal="center" vertical="center"/>
    </xf>
    <xf numFmtId="44" fontId="0" fillId="0" borderId="0" xfId="1" applyFont="1" applyAlignment="1" applyProtection="1">
      <alignment horizontal="center" vertical="center"/>
    </xf>
    <xf numFmtId="9" fontId="0" fillId="0" borderId="0" xfId="2" applyFont="1" applyAlignment="1" applyProtection="1">
      <alignment horizontal="center" vertical="center"/>
    </xf>
    <xf numFmtId="0" fontId="3" fillId="0" borderId="0" xfId="0" applyFont="1" applyProtection="1"/>
    <xf numFmtId="44" fontId="0" fillId="0" borderId="0" xfId="1" applyFont="1" applyProtection="1"/>
    <xf numFmtId="0" fontId="14" fillId="0" borderId="0" xfId="0" applyFont="1" applyAlignment="1" applyProtection="1">
      <alignment horizontal="center"/>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0" fillId="0" borderId="0" xfId="0" applyAlignment="1" applyProtection="1">
      <alignment horizontal="center"/>
    </xf>
    <xf numFmtId="0" fontId="0" fillId="0" borderId="11" xfId="0" applyBorder="1" applyAlignment="1" applyProtection="1">
      <alignment horizontal="center"/>
    </xf>
    <xf numFmtId="0" fontId="13" fillId="0" borderId="0" xfId="0" applyFont="1" applyAlignment="1" applyProtection="1">
      <alignment horizontal="center"/>
    </xf>
    <xf numFmtId="0" fontId="2" fillId="0" borderId="0" xfId="0" applyFont="1" applyAlignment="1" applyProtection="1">
      <alignment horizontal="center" vertical="center" wrapText="1"/>
    </xf>
  </cellXfs>
  <cellStyles count="3">
    <cellStyle name="Currency" xfId="1" builtinId="4"/>
    <cellStyle name="Normal" xfId="0" builtinId="0"/>
    <cellStyle name="Percent" xfId="2" builtinId="5"/>
  </cellStyles>
  <dxfs count="17">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2" name="Table2" displayName="Table2" ref="A1:O8" totalsRowShown="0" headerRowDxfId="16" dataDxfId="15" dataCellStyle="Normal">
  <autoFilter ref="A1:O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ategory" dataDxfId="14" dataCellStyle="Normal"/>
    <tableColumn id="2" name="Jan." dataDxfId="13" dataCellStyle="Currency">
      <calculatedColumnFormula>$D$21*'Gross Profit and CM Calculator'!$C$10</calculatedColumnFormula>
    </tableColumn>
    <tableColumn id="3" name="Feb." dataDxfId="12" dataCellStyle="Currency"/>
    <tableColumn id="4" name="Mar." dataDxfId="11" dataCellStyle="Currency"/>
    <tableColumn id="5" name="Apr." dataDxfId="10" dataCellStyle="Currency"/>
    <tableColumn id="6" name="May" dataDxfId="9" dataCellStyle="Currency"/>
    <tableColumn id="7" name="Jun." dataDxfId="8" dataCellStyle="Currency"/>
    <tableColumn id="8" name="Jul." dataDxfId="7" dataCellStyle="Currency"/>
    <tableColumn id="9" name="Aug." dataDxfId="6" dataCellStyle="Currency"/>
    <tableColumn id="10" name="Sep." dataDxfId="5" dataCellStyle="Currency"/>
    <tableColumn id="11" name="Oct." dataDxfId="4" dataCellStyle="Currency"/>
    <tableColumn id="12" name="Nov." dataDxfId="3" dataCellStyle="Currency"/>
    <tableColumn id="13" name="Dec." dataDxfId="2" dataCellStyle="Currency"/>
    <tableColumn id="14" name="Annual Total" dataDxfId="1" dataCellStyle="Currency">
      <calculatedColumnFormula>SUM(Table2[[#This Row],[Jan.]:[Dec.]])</calculatedColumnFormula>
    </tableColumn>
    <tableColumn id="15" name="Annual %" dataDxfId="0" dataCellStyle="Percent">
      <calculatedColumnFormula>Table2[[#This Row],[Annual Total]]/$N$2</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6"/>
  <sheetViews>
    <sheetView tabSelected="1" workbookViewId="0">
      <selection activeCell="A2" sqref="A2"/>
    </sheetView>
  </sheetViews>
  <sheetFormatPr defaultRowHeight="14.4" x14ac:dyDescent="0.3"/>
  <cols>
    <col min="1" max="1" width="9.6640625" style="10" customWidth="1"/>
    <col min="2" max="2" width="58.33203125" style="10" customWidth="1"/>
    <col min="3" max="3" width="13.21875" style="26" customWidth="1"/>
    <col min="4" max="4" width="8.88671875" style="10"/>
    <col min="5" max="5" width="33.109375" style="10" customWidth="1"/>
    <col min="6" max="6" width="38.109375" style="10" customWidth="1"/>
    <col min="7" max="8" width="8.88671875" style="10"/>
    <col min="9" max="9" width="15.33203125" style="10" bestFit="1" customWidth="1"/>
    <col min="10" max="10" width="11.5546875" style="10" hidden="1" customWidth="1"/>
    <col min="11" max="11" width="12" style="10" hidden="1" customWidth="1"/>
    <col min="12" max="12" width="0" style="10" hidden="1" customWidth="1"/>
    <col min="13" max="16384" width="8.88671875" style="10"/>
  </cols>
  <sheetData>
    <row r="1" spans="1:12" ht="19.8" thickBot="1" x14ac:dyDescent="0.35">
      <c r="A1" s="7"/>
      <c r="B1" s="8" t="s">
        <v>0</v>
      </c>
      <c r="C1" s="9"/>
    </row>
    <row r="2" spans="1:12" ht="19.8" thickBot="1" x14ac:dyDescent="0.35">
      <c r="A2" s="11"/>
      <c r="B2" s="12" t="s">
        <v>1</v>
      </c>
      <c r="C2" s="13" t="s">
        <v>2</v>
      </c>
    </row>
    <row r="3" spans="1:12" ht="19.8" customHeight="1" thickBot="1" x14ac:dyDescent="0.35">
      <c r="A3" s="14"/>
      <c r="B3" s="15" t="s">
        <v>3</v>
      </c>
      <c r="C3" s="16" t="s">
        <v>4</v>
      </c>
      <c r="E3" s="54" t="s">
        <v>78</v>
      </c>
      <c r="F3" s="54"/>
      <c r="G3" s="54"/>
      <c r="H3" s="54"/>
      <c r="I3" s="17"/>
      <c r="J3" s="1"/>
      <c r="K3" s="1" t="s">
        <v>80</v>
      </c>
      <c r="L3" s="1"/>
    </row>
    <row r="4" spans="1:12" ht="19.8" thickBot="1" x14ac:dyDescent="0.35">
      <c r="A4" s="11">
        <v>1</v>
      </c>
      <c r="B4" s="18"/>
      <c r="C4" s="19"/>
      <c r="E4" s="54"/>
      <c r="F4" s="54"/>
      <c r="G4" s="54"/>
      <c r="H4" s="54"/>
      <c r="I4" s="17"/>
      <c r="J4" s="2" t="s">
        <v>85</v>
      </c>
      <c r="K4" s="3">
        <v>-0.1</v>
      </c>
      <c r="L4" s="2" t="s">
        <v>79</v>
      </c>
    </row>
    <row r="5" spans="1:12" ht="19.8" thickBot="1" x14ac:dyDescent="0.35">
      <c r="A5" s="14">
        <v>2</v>
      </c>
      <c r="B5" s="15"/>
      <c r="C5" s="16"/>
      <c r="E5" s="54"/>
      <c r="F5" s="54"/>
      <c r="G5" s="54"/>
      <c r="H5" s="54"/>
      <c r="I5" s="17"/>
      <c r="J5" s="2" t="s">
        <v>84</v>
      </c>
      <c r="K5" s="3"/>
      <c r="L5" s="2" t="s">
        <v>89</v>
      </c>
    </row>
    <row r="6" spans="1:12" ht="19.8" thickBot="1" x14ac:dyDescent="0.35">
      <c r="A6" s="11">
        <v>3</v>
      </c>
      <c r="B6" s="18"/>
      <c r="C6" s="19"/>
      <c r="E6" s="54"/>
      <c r="F6" s="54"/>
      <c r="G6" s="54"/>
      <c r="H6" s="54"/>
      <c r="I6" s="17"/>
      <c r="J6" s="2" t="s">
        <v>86</v>
      </c>
      <c r="K6" s="3">
        <v>-0.25</v>
      </c>
      <c r="L6" s="2" t="s">
        <v>90</v>
      </c>
    </row>
    <row r="7" spans="1:12" ht="19.8" thickBot="1" x14ac:dyDescent="0.35">
      <c r="A7" s="14">
        <v>4</v>
      </c>
      <c r="B7" s="15"/>
      <c r="C7" s="16"/>
      <c r="E7" s="54"/>
      <c r="F7" s="54"/>
      <c r="G7" s="54"/>
      <c r="H7" s="54"/>
      <c r="I7" s="17"/>
      <c r="J7" s="2" t="s">
        <v>87</v>
      </c>
      <c r="K7" s="3">
        <v>0.15</v>
      </c>
      <c r="L7" s="2" t="s">
        <v>81</v>
      </c>
    </row>
    <row r="8" spans="1:12" ht="19.8" thickBot="1" x14ac:dyDescent="0.35">
      <c r="A8" s="11">
        <v>5</v>
      </c>
      <c r="B8" s="18"/>
      <c r="C8" s="19"/>
      <c r="E8" s="54"/>
      <c r="F8" s="54"/>
      <c r="G8" s="54"/>
      <c r="H8" s="54"/>
      <c r="I8" s="17"/>
      <c r="J8" s="2" t="s">
        <v>88</v>
      </c>
      <c r="K8" s="3"/>
      <c r="L8" s="2" t="s">
        <v>82</v>
      </c>
    </row>
    <row r="9" spans="1:12" ht="19.8" thickBot="1" x14ac:dyDescent="0.35">
      <c r="A9" s="14">
        <v>6</v>
      </c>
      <c r="B9" s="15"/>
      <c r="C9" s="16"/>
      <c r="E9" s="54"/>
      <c r="F9" s="54"/>
      <c r="G9" s="54"/>
      <c r="H9" s="54"/>
      <c r="I9" s="17"/>
    </row>
    <row r="10" spans="1:12" ht="19.8" thickBot="1" x14ac:dyDescent="0.35">
      <c r="A10" s="11">
        <v>7</v>
      </c>
      <c r="B10" s="12" t="s">
        <v>5</v>
      </c>
      <c r="C10" s="6">
        <f>SUM(C4:C9)</f>
        <v>0</v>
      </c>
      <c r="E10" s="54"/>
      <c r="F10" s="54"/>
      <c r="G10" s="54"/>
      <c r="H10" s="54"/>
      <c r="I10" s="17"/>
    </row>
    <row r="11" spans="1:12" ht="19.8" thickBot="1" x14ac:dyDescent="0.35">
      <c r="A11" s="14"/>
      <c r="B11" s="20"/>
      <c r="C11" s="16"/>
    </row>
    <row r="12" spans="1:12" ht="19.8" thickBot="1" x14ac:dyDescent="0.35">
      <c r="A12" s="11"/>
      <c r="B12" s="50" t="s">
        <v>6</v>
      </c>
      <c r="C12" s="51"/>
      <c r="E12" s="21" t="s">
        <v>77</v>
      </c>
      <c r="F12" s="22" t="s">
        <v>48</v>
      </c>
    </row>
    <row r="13" spans="1:12" ht="19.8" thickBot="1" x14ac:dyDescent="0.35">
      <c r="A13" s="14">
        <v>8</v>
      </c>
      <c r="B13" s="15" t="s">
        <v>7</v>
      </c>
      <c r="C13" s="16"/>
      <c r="E13" s="10" t="s">
        <v>109</v>
      </c>
      <c r="F13" s="3">
        <f>VLOOKUP(F12,Data!A1:P48,4,FALSE)</f>
        <v>0.374</v>
      </c>
    </row>
    <row r="14" spans="1:12" ht="19.8" thickBot="1" x14ac:dyDescent="0.35">
      <c r="A14" s="11">
        <v>9</v>
      </c>
      <c r="B14" s="18" t="s">
        <v>12</v>
      </c>
      <c r="C14" s="6">
        <f>C10</f>
        <v>0</v>
      </c>
      <c r="E14" s="10" t="s">
        <v>110</v>
      </c>
      <c r="F14" s="3" t="str">
        <f>IF(C13="","",C15/C13)</f>
        <v/>
      </c>
    </row>
    <row r="15" spans="1:12" ht="19.8" thickBot="1" x14ac:dyDescent="0.35">
      <c r="A15" s="14">
        <v>10</v>
      </c>
      <c r="B15" s="20" t="s">
        <v>11</v>
      </c>
      <c r="C15" s="5">
        <f>C13-C14</f>
        <v>0</v>
      </c>
      <c r="E15" s="10" t="s">
        <v>83</v>
      </c>
      <c r="F15" s="4" t="e">
        <f>F14-F13</f>
        <v>#VALUE!</v>
      </c>
    </row>
    <row r="16" spans="1:12" ht="19.8" thickBot="1" x14ac:dyDescent="0.35">
      <c r="A16" s="11"/>
      <c r="B16" s="18"/>
      <c r="C16" s="19"/>
      <c r="F16" s="55" t="e">
        <f>IF(AND(F15&lt;=0,F15&gt;K4),L4,IF(AND(F15&lt;K4,F15&gt;K6),L5,IF(F15&lt;=K6,L6,IF(AND(F15&gt;0,F15&lt;K7),L7,IF(F15&gt;=K7,L8)))))</f>
        <v>#VALUE!</v>
      </c>
      <c r="G16" s="55"/>
    </row>
    <row r="17" spans="1:7" ht="19.8" thickBot="1" x14ac:dyDescent="0.35">
      <c r="A17" s="14"/>
      <c r="B17" s="20" t="s">
        <v>8</v>
      </c>
      <c r="C17" s="23" t="s">
        <v>2</v>
      </c>
      <c r="F17" s="55"/>
      <c r="G17" s="55"/>
    </row>
    <row r="18" spans="1:7" ht="19.8" thickBot="1" x14ac:dyDescent="0.35">
      <c r="A18" s="11">
        <v>11</v>
      </c>
      <c r="B18" s="18"/>
      <c r="C18" s="19"/>
      <c r="F18" s="55"/>
      <c r="G18" s="55"/>
    </row>
    <row r="19" spans="1:7" ht="19.8" thickBot="1" x14ac:dyDescent="0.35">
      <c r="A19" s="14">
        <v>12</v>
      </c>
      <c r="B19" s="15"/>
      <c r="C19" s="16"/>
      <c r="F19" s="55"/>
      <c r="G19" s="55"/>
    </row>
    <row r="20" spans="1:7" ht="19.8" thickBot="1" x14ac:dyDescent="0.35">
      <c r="A20" s="11">
        <v>13</v>
      </c>
      <c r="B20" s="18"/>
      <c r="C20" s="19"/>
      <c r="F20" s="55"/>
      <c r="G20" s="55"/>
    </row>
    <row r="21" spans="1:7" ht="19.8" thickBot="1" x14ac:dyDescent="0.35">
      <c r="A21" s="14">
        <v>14</v>
      </c>
      <c r="B21" s="20" t="s">
        <v>9</v>
      </c>
      <c r="C21" s="5">
        <f>SUM(C18:C20)</f>
        <v>0</v>
      </c>
    </row>
    <row r="22" spans="1:7" ht="19.8" thickBot="1" x14ac:dyDescent="0.35">
      <c r="A22" s="11"/>
      <c r="B22" s="18"/>
      <c r="C22" s="19"/>
    </row>
    <row r="23" spans="1:7" ht="19.8" thickBot="1" x14ac:dyDescent="0.35">
      <c r="A23" s="14"/>
      <c r="B23" s="52" t="s">
        <v>10</v>
      </c>
      <c r="C23" s="53"/>
    </row>
    <row r="24" spans="1:7" ht="19.8" thickBot="1" x14ac:dyDescent="0.35">
      <c r="A24" s="11">
        <v>15</v>
      </c>
      <c r="B24" s="18" t="s">
        <v>15</v>
      </c>
      <c r="C24" s="6">
        <f>C15</f>
        <v>0</v>
      </c>
    </row>
    <row r="25" spans="1:7" ht="19.8" thickBot="1" x14ac:dyDescent="0.35">
      <c r="A25" s="14">
        <v>16</v>
      </c>
      <c r="B25" s="24" t="s">
        <v>13</v>
      </c>
      <c r="C25" s="5">
        <f>C21</f>
        <v>0</v>
      </c>
    </row>
    <row r="26" spans="1:7" ht="19.8" thickBot="1" x14ac:dyDescent="0.35">
      <c r="A26" s="11">
        <v>17</v>
      </c>
      <c r="B26" s="25" t="s">
        <v>14</v>
      </c>
      <c r="C26" s="6">
        <f>C24-C25</f>
        <v>0</v>
      </c>
    </row>
  </sheetData>
  <sheetProtection sheet="1" objects="1" scenarios="1"/>
  <mergeCells count="4">
    <mergeCell ref="B12:C12"/>
    <mergeCell ref="B23:C23"/>
    <mergeCell ref="E3:H10"/>
    <mergeCell ref="F16:G20"/>
  </mergeCells>
  <dataValidations disablePrompts="1" count="1">
    <dataValidation type="list" allowBlank="1" showInputMessage="1" showErrorMessage="1" sqref="F12">
      <formula1>Industries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A2" sqref="A2"/>
    </sheetView>
  </sheetViews>
  <sheetFormatPr defaultRowHeight="14.4" x14ac:dyDescent="0.3"/>
  <cols>
    <col min="1" max="1" width="3.6640625" style="10" bestFit="1" customWidth="1"/>
    <col min="2" max="2" width="85.33203125" style="10" customWidth="1"/>
    <col min="3" max="3" width="15.88671875" style="37" customWidth="1"/>
    <col min="4" max="16384" width="8.88671875" style="10"/>
  </cols>
  <sheetData>
    <row r="1" spans="1:3" ht="19.8" thickBot="1" x14ac:dyDescent="0.35">
      <c r="A1" s="56" t="s">
        <v>94</v>
      </c>
      <c r="B1" s="57"/>
      <c r="C1" s="58"/>
    </row>
    <row r="2" spans="1:3" ht="19.8" thickBot="1" x14ac:dyDescent="0.35">
      <c r="A2" s="29"/>
      <c r="B2" s="30" t="s">
        <v>92</v>
      </c>
      <c r="C2" s="32" t="s">
        <v>2</v>
      </c>
    </row>
    <row r="3" spans="1:3" ht="19.8" thickBot="1" x14ac:dyDescent="0.35">
      <c r="A3" s="14">
        <v>1</v>
      </c>
      <c r="B3" s="15" t="s">
        <v>95</v>
      </c>
      <c r="C3" s="33"/>
    </row>
    <row r="4" spans="1:3" ht="19.8" thickBot="1" x14ac:dyDescent="0.35">
      <c r="A4" s="11">
        <v>2</v>
      </c>
      <c r="B4" s="18" t="s">
        <v>96</v>
      </c>
      <c r="C4" s="34"/>
    </row>
    <row r="5" spans="1:3" ht="19.8" thickBot="1" x14ac:dyDescent="0.35">
      <c r="A5" s="14">
        <v>3</v>
      </c>
      <c r="B5" s="15" t="s">
        <v>97</v>
      </c>
      <c r="C5" s="33"/>
    </row>
    <row r="6" spans="1:3" ht="19.8" thickBot="1" x14ac:dyDescent="0.35">
      <c r="A6" s="11">
        <v>4</v>
      </c>
      <c r="B6" s="18" t="s">
        <v>98</v>
      </c>
      <c r="C6" s="34"/>
    </row>
    <row r="7" spans="1:3" ht="19.8" thickBot="1" x14ac:dyDescent="0.35">
      <c r="A7" s="14">
        <v>5</v>
      </c>
      <c r="B7" s="15" t="s">
        <v>99</v>
      </c>
      <c r="C7" s="33"/>
    </row>
    <row r="8" spans="1:3" ht="19.8" thickBot="1" x14ac:dyDescent="0.35">
      <c r="A8" s="11">
        <v>6</v>
      </c>
      <c r="B8" s="18" t="s">
        <v>100</v>
      </c>
      <c r="C8" s="34"/>
    </row>
    <row r="9" spans="1:3" ht="19.8" thickBot="1" x14ac:dyDescent="0.35">
      <c r="A9" s="14">
        <v>7</v>
      </c>
      <c r="B9" s="15" t="s">
        <v>101</v>
      </c>
      <c r="C9" s="33"/>
    </row>
    <row r="10" spans="1:3" ht="19.8" thickBot="1" x14ac:dyDescent="0.35">
      <c r="A10" s="11">
        <v>8</v>
      </c>
      <c r="B10" s="18"/>
      <c r="C10" s="34"/>
    </row>
    <row r="11" spans="1:3" ht="19.8" thickBot="1" x14ac:dyDescent="0.35">
      <c r="A11" s="14">
        <v>9</v>
      </c>
      <c r="B11" s="15"/>
      <c r="C11" s="33"/>
    </row>
    <row r="12" spans="1:3" ht="19.8" thickBot="1" x14ac:dyDescent="0.35">
      <c r="A12" s="11">
        <v>10</v>
      </c>
      <c r="B12" s="18"/>
      <c r="C12" s="34"/>
    </row>
    <row r="13" spans="1:3" ht="19.8" thickBot="1" x14ac:dyDescent="0.35">
      <c r="A13" s="14">
        <v>11</v>
      </c>
      <c r="B13" s="15"/>
      <c r="C13" s="33"/>
    </row>
    <row r="14" spans="1:3" ht="19.8" thickBot="1" x14ac:dyDescent="0.35">
      <c r="A14" s="11">
        <v>12</v>
      </c>
      <c r="B14" s="18"/>
      <c r="C14" s="34"/>
    </row>
    <row r="15" spans="1:3" ht="19.8" thickBot="1" x14ac:dyDescent="0.35">
      <c r="A15" s="14">
        <v>13</v>
      </c>
      <c r="B15" s="15"/>
      <c r="C15" s="33"/>
    </row>
    <row r="16" spans="1:3" ht="19.8" thickBot="1" x14ac:dyDescent="0.35">
      <c r="A16" s="11">
        <v>14</v>
      </c>
      <c r="B16" s="18"/>
      <c r="C16" s="34"/>
    </row>
    <row r="17" spans="1:4" ht="19.8" thickBot="1" x14ac:dyDescent="0.35">
      <c r="A17" s="14">
        <v>15</v>
      </c>
      <c r="B17" s="24"/>
      <c r="C17" s="33"/>
    </row>
    <row r="18" spans="1:4" ht="19.8" thickBot="1" x14ac:dyDescent="0.35">
      <c r="A18" s="11">
        <v>16</v>
      </c>
      <c r="B18" s="18"/>
      <c r="C18" s="34"/>
    </row>
    <row r="19" spans="1:4" ht="19.8" thickBot="1" x14ac:dyDescent="0.35">
      <c r="A19" s="14">
        <v>17</v>
      </c>
      <c r="B19" s="15"/>
      <c r="C19" s="33"/>
    </row>
    <row r="20" spans="1:4" ht="19.8" thickBot="1" x14ac:dyDescent="0.35">
      <c r="A20" s="11">
        <v>18</v>
      </c>
      <c r="B20" s="18"/>
      <c r="C20" s="34"/>
    </row>
    <row r="21" spans="1:4" ht="19.8" thickBot="1" x14ac:dyDescent="0.35">
      <c r="A21" s="14">
        <v>19</v>
      </c>
      <c r="B21" s="20" t="s">
        <v>102</v>
      </c>
      <c r="C21" s="35">
        <f>SUM(C3:C20)</f>
        <v>0</v>
      </c>
    </row>
    <row r="22" spans="1:4" ht="19.8" thickBot="1" x14ac:dyDescent="0.35">
      <c r="A22" s="11"/>
      <c r="B22" s="18"/>
      <c r="C22" s="34"/>
    </row>
    <row r="23" spans="1:4" ht="19.8" thickBot="1" x14ac:dyDescent="0.35">
      <c r="A23" s="14"/>
      <c r="B23" s="52" t="s">
        <v>103</v>
      </c>
      <c r="C23" s="53"/>
    </row>
    <row r="24" spans="1:4" ht="19.8" thickBot="1" x14ac:dyDescent="0.35">
      <c r="A24" s="11">
        <v>20</v>
      </c>
      <c r="B24" s="18" t="s">
        <v>104</v>
      </c>
      <c r="C24" s="36">
        <f>C21</f>
        <v>0</v>
      </c>
    </row>
    <row r="25" spans="1:4" ht="19.8" thickBot="1" x14ac:dyDescent="0.35">
      <c r="A25" s="14">
        <v>21</v>
      </c>
      <c r="B25" s="31" t="s">
        <v>105</v>
      </c>
      <c r="C25" s="35">
        <f>'Gross Profit and CM Calculator'!C26</f>
        <v>0</v>
      </c>
    </row>
    <row r="26" spans="1:4" ht="39" thickBot="1" x14ac:dyDescent="0.35">
      <c r="A26" s="11">
        <v>22</v>
      </c>
      <c r="B26" s="12" t="s">
        <v>106</v>
      </c>
      <c r="C26" s="38" t="e">
        <f>ROUNDUP(C24/C25,0)</f>
        <v>#DIV/0!</v>
      </c>
      <c r="D26" s="10" t="s">
        <v>108</v>
      </c>
    </row>
  </sheetData>
  <sheetProtection sheet="1" objects="1" scenarios="1"/>
  <mergeCells count="2">
    <mergeCell ref="A1:C1"/>
    <mergeCell ref="B23:C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2" sqref="A2"/>
    </sheetView>
  </sheetViews>
  <sheetFormatPr defaultRowHeight="14.4" x14ac:dyDescent="0.3"/>
  <cols>
    <col min="1" max="1" width="9.6640625" style="10" customWidth="1"/>
    <col min="2" max="2" width="60.88671875" style="10" customWidth="1"/>
    <col min="3" max="3" width="21.44140625" style="37" customWidth="1"/>
    <col min="4" max="16384" width="8.88671875" style="10"/>
  </cols>
  <sheetData>
    <row r="1" spans="1:3" ht="19.8" thickBot="1" x14ac:dyDescent="0.35">
      <c r="A1" s="7"/>
      <c r="B1" s="56" t="s">
        <v>91</v>
      </c>
      <c r="C1" s="58"/>
    </row>
    <row r="2" spans="1:3" ht="19.8" thickBot="1" x14ac:dyDescent="0.35">
      <c r="A2" s="11"/>
      <c r="B2" s="29" t="s">
        <v>92</v>
      </c>
      <c r="C2" s="39" t="s">
        <v>2</v>
      </c>
    </row>
    <row r="3" spans="1:3" ht="19.8" thickBot="1" x14ac:dyDescent="0.35">
      <c r="A3" s="11">
        <v>1</v>
      </c>
      <c r="B3" s="11"/>
      <c r="C3" s="34"/>
    </row>
    <row r="4" spans="1:3" ht="19.8" thickBot="1" x14ac:dyDescent="0.35">
      <c r="A4" s="14">
        <v>2</v>
      </c>
      <c r="B4" s="14"/>
      <c r="C4" s="33"/>
    </row>
    <row r="5" spans="1:3" ht="19.8" thickBot="1" x14ac:dyDescent="0.35">
      <c r="A5" s="11">
        <v>3</v>
      </c>
      <c r="B5" s="11"/>
      <c r="C5" s="34"/>
    </row>
    <row r="6" spans="1:3" ht="19.8" thickBot="1" x14ac:dyDescent="0.35">
      <c r="A6" s="14">
        <v>4</v>
      </c>
      <c r="B6" s="14"/>
      <c r="C6" s="33"/>
    </row>
    <row r="7" spans="1:3" ht="19.8" thickBot="1" x14ac:dyDescent="0.35">
      <c r="A7" s="11">
        <v>5</v>
      </c>
      <c r="B7" s="11"/>
      <c r="C7" s="34"/>
    </row>
    <row r="8" spans="1:3" ht="19.8" thickBot="1" x14ac:dyDescent="0.35">
      <c r="A8" s="14">
        <v>6</v>
      </c>
      <c r="B8" s="40"/>
      <c r="C8" s="33"/>
    </row>
    <row r="9" spans="1:3" ht="19.8" thickBot="1" x14ac:dyDescent="0.35">
      <c r="A9" s="11">
        <v>7</v>
      </c>
      <c r="B9" s="41"/>
      <c r="C9" s="34"/>
    </row>
    <row r="10" spans="1:3" ht="19.8" thickBot="1" x14ac:dyDescent="0.35">
      <c r="A10" s="14">
        <v>8</v>
      </c>
      <c r="B10" s="40"/>
      <c r="C10" s="33"/>
    </row>
    <row r="11" spans="1:3" ht="19.8" thickBot="1" x14ac:dyDescent="0.35">
      <c r="A11" s="11">
        <v>9</v>
      </c>
      <c r="B11" s="41"/>
      <c r="C11" s="34"/>
    </row>
    <row r="12" spans="1:3" ht="19.8" thickBot="1" x14ac:dyDescent="0.35">
      <c r="A12" s="14">
        <v>10</v>
      </c>
      <c r="B12" s="40"/>
      <c r="C12" s="33"/>
    </row>
    <row r="13" spans="1:3" ht="19.8" thickBot="1" x14ac:dyDescent="0.35">
      <c r="A13" s="14">
        <v>11</v>
      </c>
      <c r="B13" s="40" t="s">
        <v>93</v>
      </c>
      <c r="C13" s="35">
        <f>SUM(C3:C12)</f>
        <v>0</v>
      </c>
    </row>
    <row r="14" spans="1:3" ht="19.8" thickBot="1" x14ac:dyDescent="0.35">
      <c r="A14" s="11"/>
      <c r="B14" s="11"/>
      <c r="C14" s="34"/>
    </row>
    <row r="15" spans="1:3" ht="19.8" thickBot="1" x14ac:dyDescent="0.35">
      <c r="A15" s="14"/>
      <c r="B15" s="52" t="s">
        <v>107</v>
      </c>
      <c r="C15" s="53"/>
    </row>
    <row r="16" spans="1:3" ht="19.8" thickBot="1" x14ac:dyDescent="0.35">
      <c r="A16" s="14">
        <v>12</v>
      </c>
      <c r="B16" s="14" t="s">
        <v>93</v>
      </c>
      <c r="C16" s="35">
        <f>C13</f>
        <v>0</v>
      </c>
    </row>
    <row r="17" spans="1:4" ht="19.8" thickBot="1" x14ac:dyDescent="0.35">
      <c r="A17" s="11">
        <v>13</v>
      </c>
      <c r="B17" s="11" t="s">
        <v>14</v>
      </c>
      <c r="C17" s="36">
        <f>'Gross Profit and CM Calculator'!C26</f>
        <v>0</v>
      </c>
    </row>
    <row r="18" spans="1:4" ht="19.8" thickBot="1" x14ac:dyDescent="0.35">
      <c r="A18" s="14">
        <v>14</v>
      </c>
      <c r="B18" s="14" t="s">
        <v>107</v>
      </c>
      <c r="C18" s="35" t="str">
        <f>IF(C3="","",C16/C17)</f>
        <v/>
      </c>
      <c r="D18" s="10" t="s">
        <v>108</v>
      </c>
    </row>
  </sheetData>
  <sheetProtection sheet="1" objects="1" scenarios="1"/>
  <mergeCells count="2">
    <mergeCell ref="B1:C1"/>
    <mergeCell ref="B15:C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A25" sqref="A25"/>
    </sheetView>
  </sheetViews>
  <sheetFormatPr defaultRowHeight="14.4" x14ac:dyDescent="0.3"/>
  <cols>
    <col min="1" max="1" width="25.109375" style="47" customWidth="1"/>
    <col min="2" max="2" width="10.6640625" style="2" bestFit="1" customWidth="1"/>
    <col min="3" max="13" width="10.109375" style="2" bestFit="1" customWidth="1"/>
    <col min="14" max="14" width="16.21875" style="48" customWidth="1"/>
    <col min="15" max="15" width="11.109375" style="2" customWidth="1"/>
    <col min="16" max="17" width="8.88671875" style="2"/>
    <col min="18" max="18" width="49.5546875" style="2" bestFit="1" customWidth="1"/>
    <col min="19" max="16384" width="8.88671875" style="2"/>
  </cols>
  <sheetData>
    <row r="1" spans="1:15" s="49" customFormat="1" ht="25.05" customHeight="1" x14ac:dyDescent="0.3">
      <c r="A1" s="43" t="s">
        <v>131</v>
      </c>
      <c r="B1" s="44" t="s">
        <v>111</v>
      </c>
      <c r="C1" s="44" t="s">
        <v>112</v>
      </c>
      <c r="D1" s="44" t="s">
        <v>113</v>
      </c>
      <c r="E1" s="44" t="s">
        <v>114</v>
      </c>
      <c r="F1" s="44" t="s">
        <v>115</v>
      </c>
      <c r="G1" s="44" t="s">
        <v>116</v>
      </c>
      <c r="H1" s="44" t="s">
        <v>117</v>
      </c>
      <c r="I1" s="44" t="s">
        <v>118</v>
      </c>
      <c r="J1" s="44" t="s">
        <v>119</v>
      </c>
      <c r="K1" s="44" t="s">
        <v>120</v>
      </c>
      <c r="L1" s="44" t="s">
        <v>121</v>
      </c>
      <c r="M1" s="44" t="s">
        <v>122</v>
      </c>
      <c r="N1" s="45" t="s">
        <v>123</v>
      </c>
      <c r="O1" s="44" t="s">
        <v>124</v>
      </c>
    </row>
    <row r="2" spans="1:15" ht="25.05" customHeight="1" x14ac:dyDescent="0.3">
      <c r="A2" s="44" t="s">
        <v>128</v>
      </c>
      <c r="B2" s="45">
        <f>'Gross Profit and CM Calculator'!$C$13*'Income Projection'!$D$21</f>
        <v>0</v>
      </c>
      <c r="C2" s="45">
        <f>'Gross Profit and CM Calculator'!$C$13*'Income Projection'!$D$21</f>
        <v>0</v>
      </c>
      <c r="D2" s="45">
        <f>'Gross Profit and CM Calculator'!$C$13*'Income Projection'!$D$21</f>
        <v>0</v>
      </c>
      <c r="E2" s="45">
        <f>'Gross Profit and CM Calculator'!$C$13*'Income Projection'!$D$21</f>
        <v>0</v>
      </c>
      <c r="F2" s="45">
        <f>'Gross Profit and CM Calculator'!$C$13*'Income Projection'!$D$21</f>
        <v>0</v>
      </c>
      <c r="G2" s="45">
        <f>'Gross Profit and CM Calculator'!$C$13*'Income Projection'!$D$21</f>
        <v>0</v>
      </c>
      <c r="H2" s="45">
        <f>'Gross Profit and CM Calculator'!$C$13*'Income Projection'!$D$21</f>
        <v>0</v>
      </c>
      <c r="I2" s="45">
        <f>'Gross Profit and CM Calculator'!$C$13*'Income Projection'!$D$21</f>
        <v>0</v>
      </c>
      <c r="J2" s="45">
        <f>'Gross Profit and CM Calculator'!$C$13*'Income Projection'!$D$21</f>
        <v>0</v>
      </c>
      <c r="K2" s="45">
        <f>'Gross Profit and CM Calculator'!$C$13*'Income Projection'!$D$21</f>
        <v>0</v>
      </c>
      <c r="L2" s="45">
        <f>'Gross Profit and CM Calculator'!$C$13*'Income Projection'!$D$21</f>
        <v>0</v>
      </c>
      <c r="M2" s="45">
        <f>'Gross Profit and CM Calculator'!$C$13*'Income Projection'!$D$21</f>
        <v>0</v>
      </c>
      <c r="N2" s="45">
        <f>SUM(Table2[[#This Row],[Jan.]:[Dec.]])</f>
        <v>0</v>
      </c>
      <c r="O2" s="46" t="e">
        <f>Table2[[#This Row],[Annual Total]]/$N$2</f>
        <v>#DIV/0!</v>
      </c>
    </row>
    <row r="3" spans="1:15" ht="25.05" customHeight="1" x14ac:dyDescent="0.3">
      <c r="A3" s="44" t="s">
        <v>129</v>
      </c>
      <c r="B3" s="45">
        <f>$D$21*'Gross Profit and CM Calculator'!$C$10</f>
        <v>0</v>
      </c>
      <c r="C3" s="45">
        <f>$D$21*'Gross Profit and CM Calculator'!$C$10</f>
        <v>0</v>
      </c>
      <c r="D3" s="45">
        <f>$D$21*'Gross Profit and CM Calculator'!$C$10</f>
        <v>0</v>
      </c>
      <c r="E3" s="45">
        <f>$D$21*'Gross Profit and CM Calculator'!$C$10</f>
        <v>0</v>
      </c>
      <c r="F3" s="45">
        <f>$D$21*'Gross Profit and CM Calculator'!$C$10</f>
        <v>0</v>
      </c>
      <c r="G3" s="45">
        <f>$D$21*'Gross Profit and CM Calculator'!$C$10</f>
        <v>0</v>
      </c>
      <c r="H3" s="45">
        <f>$D$21*'Gross Profit and CM Calculator'!$C$10</f>
        <v>0</v>
      </c>
      <c r="I3" s="45">
        <f>$D$21*'Gross Profit and CM Calculator'!$C$10</f>
        <v>0</v>
      </c>
      <c r="J3" s="45">
        <f>$D$21*'Gross Profit and CM Calculator'!$C$10</f>
        <v>0</v>
      </c>
      <c r="K3" s="45">
        <f>$D$21*'Gross Profit and CM Calculator'!$C$10</f>
        <v>0</v>
      </c>
      <c r="L3" s="45">
        <f>$D$21*'Gross Profit and CM Calculator'!$C$10</f>
        <v>0</v>
      </c>
      <c r="M3" s="45">
        <f>$D$21*'Gross Profit and CM Calculator'!$C$10</f>
        <v>0</v>
      </c>
      <c r="N3" s="45">
        <f>SUM(Table2[[#This Row],[Jan.]:[Dec.]])</f>
        <v>0</v>
      </c>
      <c r="O3" s="46" t="e">
        <f>Table2[[#This Row],[Annual Total]]/$N$2</f>
        <v>#DIV/0!</v>
      </c>
    </row>
    <row r="4" spans="1:15" ht="25.05" customHeight="1" x14ac:dyDescent="0.3">
      <c r="A4" s="44" t="s">
        <v>11</v>
      </c>
      <c r="B4" s="45">
        <f>B2-B3</f>
        <v>0</v>
      </c>
      <c r="C4" s="45">
        <f t="shared" ref="C4:M4" si="0">C2-C3</f>
        <v>0</v>
      </c>
      <c r="D4" s="45">
        <f t="shared" si="0"/>
        <v>0</v>
      </c>
      <c r="E4" s="45">
        <f t="shared" si="0"/>
        <v>0</v>
      </c>
      <c r="F4" s="45">
        <f t="shared" si="0"/>
        <v>0</v>
      </c>
      <c r="G4" s="45">
        <f t="shared" si="0"/>
        <v>0</v>
      </c>
      <c r="H4" s="45">
        <f t="shared" si="0"/>
        <v>0</v>
      </c>
      <c r="I4" s="45">
        <f t="shared" si="0"/>
        <v>0</v>
      </c>
      <c r="J4" s="45">
        <f t="shared" si="0"/>
        <v>0</v>
      </c>
      <c r="K4" s="45">
        <f t="shared" si="0"/>
        <v>0</v>
      </c>
      <c r="L4" s="45">
        <f t="shared" si="0"/>
        <v>0</v>
      </c>
      <c r="M4" s="45">
        <f t="shared" si="0"/>
        <v>0</v>
      </c>
      <c r="N4" s="45">
        <f>SUM(Table2[[#This Row],[Jan.]:[Dec.]])</f>
        <v>0</v>
      </c>
      <c r="O4" s="46" t="e">
        <f>Table2[[#This Row],[Annual Total]]/$N$2</f>
        <v>#DIV/0!</v>
      </c>
    </row>
    <row r="5" spans="1:15" ht="25.05" customHeight="1" x14ac:dyDescent="0.3">
      <c r="A5" s="44" t="s">
        <v>126</v>
      </c>
      <c r="B5" s="45">
        <f>$D$21*'Gross Profit and CM Calculator'!$C$21</f>
        <v>0</v>
      </c>
      <c r="C5" s="45">
        <f>$D$21*'Gross Profit and CM Calculator'!$C$21</f>
        <v>0</v>
      </c>
      <c r="D5" s="45">
        <f>$D$21*'Gross Profit and CM Calculator'!$C$21</f>
        <v>0</v>
      </c>
      <c r="E5" s="45">
        <f>$D$21*'Gross Profit and CM Calculator'!$C$21</f>
        <v>0</v>
      </c>
      <c r="F5" s="45">
        <f>$D$21*'Gross Profit and CM Calculator'!$C$21</f>
        <v>0</v>
      </c>
      <c r="G5" s="45">
        <f>$D$21*'Gross Profit and CM Calculator'!$C$21</f>
        <v>0</v>
      </c>
      <c r="H5" s="45">
        <f>$D$21*'Gross Profit and CM Calculator'!$C$21</f>
        <v>0</v>
      </c>
      <c r="I5" s="45">
        <f>$D$21*'Gross Profit and CM Calculator'!$C$21</f>
        <v>0</v>
      </c>
      <c r="J5" s="45">
        <f>$D$21*'Gross Profit and CM Calculator'!$C$21</f>
        <v>0</v>
      </c>
      <c r="K5" s="45">
        <f>$D$21*'Gross Profit and CM Calculator'!$C$21</f>
        <v>0</v>
      </c>
      <c r="L5" s="45">
        <f>$D$21*'Gross Profit and CM Calculator'!$C$21</f>
        <v>0</v>
      </c>
      <c r="M5" s="45">
        <f>$D$21*'Gross Profit and CM Calculator'!$C$21</f>
        <v>0</v>
      </c>
      <c r="N5" s="45">
        <f>SUM(Table2[[#This Row],[Jan.]:[Dec.]])</f>
        <v>0</v>
      </c>
      <c r="O5" s="46" t="e">
        <f>Table2[[#This Row],[Annual Total]]/$N$2</f>
        <v>#DIV/0!</v>
      </c>
    </row>
    <row r="6" spans="1:15" ht="25.05" customHeight="1" x14ac:dyDescent="0.3">
      <c r="A6" s="44" t="s">
        <v>14</v>
      </c>
      <c r="B6" s="45">
        <f t="shared" ref="B6:M6" si="1">B4-B5</f>
        <v>0</v>
      </c>
      <c r="C6" s="45">
        <f t="shared" si="1"/>
        <v>0</v>
      </c>
      <c r="D6" s="45">
        <f t="shared" si="1"/>
        <v>0</v>
      </c>
      <c r="E6" s="45">
        <f t="shared" si="1"/>
        <v>0</v>
      </c>
      <c r="F6" s="45">
        <f t="shared" si="1"/>
        <v>0</v>
      </c>
      <c r="G6" s="45">
        <f t="shared" si="1"/>
        <v>0</v>
      </c>
      <c r="H6" s="45">
        <f t="shared" si="1"/>
        <v>0</v>
      </c>
      <c r="I6" s="45">
        <f t="shared" si="1"/>
        <v>0</v>
      </c>
      <c r="J6" s="45">
        <f t="shared" si="1"/>
        <v>0</v>
      </c>
      <c r="K6" s="45">
        <f t="shared" si="1"/>
        <v>0</v>
      </c>
      <c r="L6" s="45">
        <f t="shared" si="1"/>
        <v>0</v>
      </c>
      <c r="M6" s="45">
        <f t="shared" si="1"/>
        <v>0</v>
      </c>
      <c r="N6" s="45">
        <f>SUM(Table2[[#This Row],[Jan.]:[Dec.]])</f>
        <v>0</v>
      </c>
      <c r="O6" s="46" t="e">
        <f>Table2[[#This Row],[Annual Total]]/$N$2</f>
        <v>#DIV/0!</v>
      </c>
    </row>
    <row r="7" spans="1:15" ht="25.05" customHeight="1" x14ac:dyDescent="0.3">
      <c r="A7" s="44" t="s">
        <v>93</v>
      </c>
      <c r="B7" s="45">
        <f>'Net Margin and Breakeven'!$C$13</f>
        <v>0</v>
      </c>
      <c r="C7" s="45">
        <f>'Net Margin and Breakeven'!$C$13</f>
        <v>0</v>
      </c>
      <c r="D7" s="45">
        <f>'Net Margin and Breakeven'!$C$13</f>
        <v>0</v>
      </c>
      <c r="E7" s="45">
        <f>'Net Margin and Breakeven'!$C$13</f>
        <v>0</v>
      </c>
      <c r="F7" s="45">
        <f>'Net Margin and Breakeven'!$C$13</f>
        <v>0</v>
      </c>
      <c r="G7" s="45">
        <f>'Net Margin and Breakeven'!$C$13</f>
        <v>0</v>
      </c>
      <c r="H7" s="45">
        <f>'Net Margin and Breakeven'!$C$13</f>
        <v>0</v>
      </c>
      <c r="I7" s="45">
        <f>'Net Margin and Breakeven'!$C$13</f>
        <v>0</v>
      </c>
      <c r="J7" s="45">
        <f>'Net Margin and Breakeven'!$C$13</f>
        <v>0</v>
      </c>
      <c r="K7" s="45">
        <f>'Net Margin and Breakeven'!$C$13</f>
        <v>0</v>
      </c>
      <c r="L7" s="45">
        <f>'Net Margin and Breakeven'!$C$13</f>
        <v>0</v>
      </c>
      <c r="M7" s="45">
        <f>'Net Margin and Breakeven'!$C$13</f>
        <v>0</v>
      </c>
      <c r="N7" s="45">
        <f>SUM(Table2[[#This Row],[Jan.]:[Dec.]])</f>
        <v>0</v>
      </c>
      <c r="O7" s="46" t="e">
        <f>Table2[[#This Row],[Annual Total]]/$N$2</f>
        <v>#DIV/0!</v>
      </c>
    </row>
    <row r="8" spans="1:15" ht="25.05" customHeight="1" x14ac:dyDescent="0.3">
      <c r="A8" s="44" t="s">
        <v>127</v>
      </c>
      <c r="B8" s="45">
        <f>B6-B7</f>
        <v>0</v>
      </c>
      <c r="C8" s="45">
        <f t="shared" ref="C8:M8" si="2">C6-C7</f>
        <v>0</v>
      </c>
      <c r="D8" s="45">
        <f t="shared" si="2"/>
        <v>0</v>
      </c>
      <c r="E8" s="45">
        <f t="shared" si="2"/>
        <v>0</v>
      </c>
      <c r="F8" s="45">
        <f t="shared" si="2"/>
        <v>0</v>
      </c>
      <c r="G8" s="45">
        <f t="shared" si="2"/>
        <v>0</v>
      </c>
      <c r="H8" s="45">
        <f t="shared" si="2"/>
        <v>0</v>
      </c>
      <c r="I8" s="45">
        <f t="shared" si="2"/>
        <v>0</v>
      </c>
      <c r="J8" s="45">
        <f t="shared" si="2"/>
        <v>0</v>
      </c>
      <c r="K8" s="45">
        <f t="shared" si="2"/>
        <v>0</v>
      </c>
      <c r="L8" s="45">
        <f t="shared" si="2"/>
        <v>0</v>
      </c>
      <c r="M8" s="45">
        <f t="shared" si="2"/>
        <v>0</v>
      </c>
      <c r="N8" s="45">
        <f>SUM(Table2[[#This Row],[Jan.]:[Dec.]])</f>
        <v>0</v>
      </c>
      <c r="O8" s="46" t="e">
        <f>Table2[[#This Row],[Annual Total]]/$N$2</f>
        <v>#DIV/0!</v>
      </c>
    </row>
    <row r="11" spans="1:15" ht="23.4" x14ac:dyDescent="0.45">
      <c r="A11" s="61" t="s">
        <v>125</v>
      </c>
      <c r="B11" s="61"/>
    </row>
    <row r="12" spans="1:15" x14ac:dyDescent="0.3">
      <c r="A12" s="62" t="s">
        <v>130</v>
      </c>
      <c r="B12" s="62"/>
      <c r="C12" s="62"/>
      <c r="D12" s="62"/>
      <c r="E12" s="62"/>
    </row>
    <row r="13" spans="1:15" x14ac:dyDescent="0.3">
      <c r="A13" s="62"/>
      <c r="B13" s="62"/>
      <c r="C13" s="62"/>
      <c r="D13" s="62"/>
      <c r="E13" s="62"/>
    </row>
    <row r="14" spans="1:15" x14ac:dyDescent="0.3">
      <c r="A14" s="62"/>
      <c r="B14" s="62"/>
      <c r="C14" s="62"/>
      <c r="D14" s="62"/>
      <c r="E14" s="62"/>
    </row>
    <row r="15" spans="1:15" x14ac:dyDescent="0.3">
      <c r="A15" s="62"/>
      <c r="B15" s="62"/>
      <c r="C15" s="62"/>
      <c r="D15" s="62"/>
      <c r="E15" s="62"/>
    </row>
    <row r="16" spans="1:15" x14ac:dyDescent="0.3">
      <c r="A16" s="62"/>
      <c r="B16" s="62"/>
      <c r="C16" s="62"/>
      <c r="D16" s="62"/>
      <c r="E16" s="62"/>
    </row>
    <row r="17" spans="1:5" x14ac:dyDescent="0.3">
      <c r="A17" s="62"/>
      <c r="B17" s="62"/>
      <c r="C17" s="62"/>
      <c r="D17" s="62"/>
      <c r="E17" s="62"/>
    </row>
    <row r="18" spans="1:5" x14ac:dyDescent="0.3">
      <c r="A18" s="62"/>
      <c r="B18" s="62"/>
      <c r="C18" s="62"/>
      <c r="D18" s="62"/>
      <c r="E18" s="62"/>
    </row>
    <row r="19" spans="1:5" x14ac:dyDescent="0.3">
      <c r="A19" s="2"/>
    </row>
    <row r="20" spans="1:5" ht="15" thickBot="1" x14ac:dyDescent="0.35">
      <c r="A20" s="2"/>
    </row>
    <row r="21" spans="1:5" ht="15" thickBot="1" x14ac:dyDescent="0.35">
      <c r="A21" s="59" t="s">
        <v>132</v>
      </c>
      <c r="B21" s="59"/>
      <c r="C21" s="60"/>
      <c r="D21" s="42"/>
    </row>
  </sheetData>
  <sheetProtection sheet="1" objects="1" scenarios="1"/>
  <mergeCells count="3">
    <mergeCell ref="A21:C21"/>
    <mergeCell ref="A11:B11"/>
    <mergeCell ref="A12:E18"/>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48"/>
  <sheetViews>
    <sheetView topLeftCell="B1" workbookViewId="0">
      <selection activeCell="D11" sqref="D11"/>
    </sheetView>
  </sheetViews>
  <sheetFormatPr defaultRowHeight="14.4" x14ac:dyDescent="0.3"/>
  <cols>
    <col min="1" max="1" width="24.21875" style="2" bestFit="1" customWidth="1"/>
    <col min="2" max="3" width="10.109375" style="2" bestFit="1" customWidth="1"/>
    <col min="4" max="4" width="7.5546875" style="2" bestFit="1" customWidth="1"/>
    <col min="5" max="5" width="9.44140625" style="2" bestFit="1" customWidth="1"/>
    <col min="6" max="6" width="8.33203125" style="2" bestFit="1" customWidth="1"/>
    <col min="7" max="7" width="6.44140625" style="2" bestFit="1" customWidth="1"/>
    <col min="8" max="8" width="7.5546875" style="2" bestFit="1" customWidth="1"/>
    <col min="9" max="9" width="9" style="2" customWidth="1"/>
    <col min="10" max="10" width="8" style="2" bestFit="1" customWidth="1"/>
    <col min="11" max="11" width="12.88671875" style="2" bestFit="1" customWidth="1"/>
    <col min="12" max="12" width="10.44140625" style="2" bestFit="1" customWidth="1"/>
    <col min="13" max="13" width="10" style="2" customWidth="1"/>
    <col min="14" max="14" width="11.5546875" style="2" bestFit="1" customWidth="1"/>
    <col min="15" max="15" width="11.21875" style="2" bestFit="1" customWidth="1"/>
    <col min="16" max="16" width="11" style="2" bestFit="1" customWidth="1"/>
    <col min="17" max="19" width="8.88671875" style="2"/>
    <col min="20" max="20" width="11.5546875" style="2" bestFit="1" customWidth="1"/>
    <col min="21" max="16384" width="8.88671875" style="2"/>
  </cols>
  <sheetData>
    <row r="1" spans="1:21" s="1" customFormat="1" ht="28.8" x14ac:dyDescent="0.3">
      <c r="B1" s="1" t="s">
        <v>26</v>
      </c>
      <c r="C1" s="1" t="s">
        <v>21</v>
      </c>
      <c r="D1" s="1" t="s">
        <v>11</v>
      </c>
      <c r="E1" s="1" t="s">
        <v>22</v>
      </c>
      <c r="F1" s="1" t="s">
        <v>23</v>
      </c>
      <c r="G1" s="1" t="s">
        <v>28</v>
      </c>
      <c r="H1" s="1" t="s">
        <v>29</v>
      </c>
      <c r="I1" s="1" t="s">
        <v>24</v>
      </c>
      <c r="J1" s="1" t="s">
        <v>27</v>
      </c>
      <c r="K1" s="1" t="s">
        <v>30</v>
      </c>
      <c r="L1" s="1" t="s">
        <v>25</v>
      </c>
      <c r="M1" s="1" t="s">
        <v>31</v>
      </c>
      <c r="N1" s="1" t="s">
        <v>32</v>
      </c>
      <c r="O1" s="1" t="s">
        <v>33</v>
      </c>
      <c r="P1" s="1" t="s">
        <v>34</v>
      </c>
    </row>
    <row r="2" spans="1:21" ht="15.6" x14ac:dyDescent="0.3">
      <c r="A2" s="27" t="s">
        <v>16</v>
      </c>
      <c r="B2" s="28">
        <v>1</v>
      </c>
      <c r="C2" s="28">
        <v>0.1113</v>
      </c>
      <c r="D2" s="28">
        <v>0.88870000000000005</v>
      </c>
      <c r="E2" s="28">
        <v>1.4800000000000001E-2</v>
      </c>
      <c r="F2" s="28">
        <v>0.2359</v>
      </c>
      <c r="G2" s="28">
        <v>4.4600000000000001E-2</v>
      </c>
      <c r="H2" s="28">
        <v>6.2600000000000003E-2</v>
      </c>
      <c r="I2" s="28">
        <v>7.4899999999999994E-2</v>
      </c>
      <c r="J2" s="28">
        <v>4.5699999999999998E-2</v>
      </c>
      <c r="K2" s="28">
        <v>2.8500000000000001E-2</v>
      </c>
      <c r="L2" s="28">
        <v>2.5999999999999999E-2</v>
      </c>
      <c r="M2" s="28">
        <v>0.22639999999999999</v>
      </c>
      <c r="N2" s="28">
        <v>0.25069999999999998</v>
      </c>
      <c r="O2" s="28">
        <v>0.75949999999999995</v>
      </c>
      <c r="P2" s="28">
        <v>0.12920000000000001</v>
      </c>
    </row>
    <row r="3" spans="1:21" ht="15.6" x14ac:dyDescent="0.3">
      <c r="A3" s="27" t="s">
        <v>17</v>
      </c>
      <c r="B3" s="28">
        <v>1</v>
      </c>
      <c r="C3" s="28">
        <v>0.1237</v>
      </c>
      <c r="D3" s="28">
        <v>0.87629999999999997</v>
      </c>
      <c r="E3" s="28">
        <v>0.1336</v>
      </c>
      <c r="F3" s="28">
        <v>0.2792</v>
      </c>
      <c r="G3" s="28">
        <v>4.6399999999999997E-2</v>
      </c>
      <c r="H3" s="28">
        <v>4.2200000000000001E-2</v>
      </c>
      <c r="I3" s="28">
        <v>1.84E-2</v>
      </c>
      <c r="J3" s="28">
        <v>1.5699999999999999E-2</v>
      </c>
      <c r="K3" s="28">
        <v>2.69E-2</v>
      </c>
      <c r="L3" s="28">
        <v>3.3399999999999999E-2</v>
      </c>
      <c r="M3" s="28">
        <v>0.18779999999999999</v>
      </c>
      <c r="N3" s="28">
        <v>0.4128</v>
      </c>
      <c r="O3" s="28">
        <v>0.78359999999999996</v>
      </c>
      <c r="P3" s="28">
        <v>9.2700000000000005E-2</v>
      </c>
    </row>
    <row r="4" spans="1:21" ht="15.6" x14ac:dyDescent="0.3">
      <c r="A4" s="27" t="s">
        <v>18</v>
      </c>
      <c r="B4" s="28">
        <v>1</v>
      </c>
      <c r="C4" s="28">
        <v>0.30030000000000001</v>
      </c>
      <c r="D4" s="28">
        <v>0.69969999999999999</v>
      </c>
      <c r="E4" s="28">
        <v>4.4600000000000001E-2</v>
      </c>
      <c r="F4" s="28">
        <v>0.19289999999999999</v>
      </c>
      <c r="G4" s="28">
        <v>3.61E-2</v>
      </c>
      <c r="H4" s="28">
        <v>2.18E-2</v>
      </c>
      <c r="I4" s="28">
        <v>2.7199999999999998E-2</v>
      </c>
      <c r="J4" s="28">
        <v>2.1000000000000001E-2</v>
      </c>
      <c r="K4" s="28">
        <v>3.5900000000000001E-2</v>
      </c>
      <c r="L4" s="28">
        <v>1.72E-2</v>
      </c>
      <c r="M4" s="28">
        <v>0.2258</v>
      </c>
      <c r="N4" s="28">
        <v>0.2374</v>
      </c>
      <c r="O4" s="28">
        <v>0.62239999999999995</v>
      </c>
      <c r="P4" s="28">
        <v>7.7299999999999994E-2</v>
      </c>
    </row>
    <row r="5" spans="1:21" ht="15.6" x14ac:dyDescent="0.3">
      <c r="A5" s="27" t="s">
        <v>19</v>
      </c>
      <c r="B5" s="28">
        <v>1</v>
      </c>
      <c r="C5" s="28">
        <v>0.43769999999999998</v>
      </c>
      <c r="D5" s="28">
        <v>0.56230000000000002</v>
      </c>
      <c r="E5" s="28">
        <v>1.83E-2</v>
      </c>
      <c r="F5" s="28">
        <v>7.0599999999999996E-2</v>
      </c>
      <c r="G5" s="28">
        <v>5.8000000000000003E-2</v>
      </c>
      <c r="H5" s="28">
        <v>1.9300000000000001E-2</v>
      </c>
      <c r="I5" s="28">
        <v>1.9599999999999999E-2</v>
      </c>
      <c r="J5" s="28">
        <v>4.5100000000000001E-2</v>
      </c>
      <c r="K5" s="28">
        <v>4.4999999999999997E-3</v>
      </c>
      <c r="L5" s="28">
        <v>1.14E-2</v>
      </c>
      <c r="M5" s="28">
        <v>0.2162</v>
      </c>
      <c r="N5" s="28">
        <v>8.8800000000000004E-2</v>
      </c>
      <c r="O5" s="28">
        <v>0.46289999999999998</v>
      </c>
      <c r="P5" s="28">
        <v>9.9400000000000002E-2</v>
      </c>
    </row>
    <row r="6" spans="1:21" ht="15.6" x14ac:dyDescent="0.3">
      <c r="A6" s="27" t="s">
        <v>20</v>
      </c>
      <c r="B6" s="28">
        <v>1</v>
      </c>
      <c r="C6" s="28">
        <v>0.22040000000000001</v>
      </c>
      <c r="D6" s="28">
        <v>0.77959999999999996</v>
      </c>
      <c r="E6" s="28">
        <v>2.8500000000000001E-2</v>
      </c>
      <c r="F6" s="28">
        <v>0.18909999999999999</v>
      </c>
      <c r="G6" s="28">
        <v>5.4600000000000003E-2</v>
      </c>
      <c r="H6" s="28">
        <v>6.2899999999999998E-2</v>
      </c>
      <c r="I6" s="28">
        <v>2.9399999999999999E-2</v>
      </c>
      <c r="J6" s="28">
        <v>4.9599999999999998E-2</v>
      </c>
      <c r="K6" s="28">
        <v>2.0299999999999999E-2</v>
      </c>
      <c r="L6" s="28">
        <v>1.7999999999999999E-2</v>
      </c>
      <c r="M6" s="28">
        <v>0.20799999999999999</v>
      </c>
      <c r="N6" s="28">
        <v>0.21759999999999999</v>
      </c>
      <c r="O6" s="28">
        <v>0.66049999999999998</v>
      </c>
      <c r="P6" s="28">
        <v>0.1191</v>
      </c>
    </row>
    <row r="7" spans="1:21" ht="15.6" x14ac:dyDescent="0.3">
      <c r="A7" s="27" t="s">
        <v>35</v>
      </c>
      <c r="B7" s="28">
        <v>1</v>
      </c>
      <c r="C7" s="28">
        <v>8.6999999999999994E-2</v>
      </c>
      <c r="D7" s="28">
        <v>0.91300000000000003</v>
      </c>
      <c r="E7" s="28">
        <v>1.0999999999999999E-2</v>
      </c>
      <c r="F7" s="28">
        <v>0.3957</v>
      </c>
      <c r="G7" s="28">
        <v>3.8600000000000002E-2</v>
      </c>
      <c r="H7" s="28">
        <v>5.0900000000000001E-2</v>
      </c>
      <c r="I7" s="28">
        <v>2.7699999999999999E-2</v>
      </c>
      <c r="J7" s="28">
        <v>3.0499999999999999E-2</v>
      </c>
      <c r="K7" s="28">
        <v>3.7000000000000002E-3</v>
      </c>
      <c r="L7" s="28">
        <v>4.5400000000000003E-2</v>
      </c>
      <c r="M7" s="28">
        <v>0.24010000000000001</v>
      </c>
      <c r="N7" s="28">
        <v>0.40670000000000001</v>
      </c>
      <c r="O7" s="28">
        <v>0.84350000000000003</v>
      </c>
      <c r="P7" s="28">
        <v>6.9500000000000006E-2</v>
      </c>
      <c r="U7" s="3"/>
    </row>
    <row r="8" spans="1:21" ht="15.6" x14ac:dyDescent="0.3">
      <c r="A8" s="27" t="s">
        <v>36</v>
      </c>
      <c r="B8" s="28">
        <v>1</v>
      </c>
      <c r="C8" s="28">
        <v>0.42909999999999998</v>
      </c>
      <c r="D8" s="28">
        <v>0.57089999999999996</v>
      </c>
      <c r="E8" s="28">
        <v>5.1999999999999998E-3</v>
      </c>
      <c r="F8" s="28">
        <v>8.0500000000000002E-2</v>
      </c>
      <c r="G8" s="28">
        <v>7.9000000000000008E-3</v>
      </c>
      <c r="H8" s="28">
        <v>7.2300000000000003E-2</v>
      </c>
      <c r="I8" s="28">
        <v>3.49E-2</v>
      </c>
      <c r="J8" s="28">
        <v>3.1399999999999997E-2</v>
      </c>
      <c r="K8" s="28">
        <v>3.95E-2</v>
      </c>
      <c r="L8" s="28">
        <v>2.4400000000000002E-2</v>
      </c>
      <c r="M8" s="28">
        <v>9.7900000000000001E-2</v>
      </c>
      <c r="N8" s="28">
        <v>8.5699999999999998E-2</v>
      </c>
      <c r="O8" s="28">
        <v>0.39400000000000002</v>
      </c>
      <c r="P8" s="28">
        <v>0.1769</v>
      </c>
      <c r="U8" s="3"/>
    </row>
    <row r="9" spans="1:21" ht="15.6" x14ac:dyDescent="0.3">
      <c r="A9" s="27" t="s">
        <v>37</v>
      </c>
      <c r="B9" s="28">
        <v>1</v>
      </c>
      <c r="C9" s="28">
        <v>0.19209999999999999</v>
      </c>
      <c r="D9" s="28">
        <v>0.80789999999999995</v>
      </c>
      <c r="E9" s="28">
        <v>9.9000000000000008E-3</v>
      </c>
      <c r="F9" s="28">
        <v>0.10970000000000001</v>
      </c>
      <c r="G9" s="28">
        <v>1.7999999999999999E-2</v>
      </c>
      <c r="H9" s="28">
        <v>1.83E-2</v>
      </c>
      <c r="I9" s="28">
        <v>5.0799999999999998E-2</v>
      </c>
      <c r="J9" s="28">
        <v>0.13750000000000001</v>
      </c>
      <c r="K9" s="28">
        <v>2.9899999999999999E-2</v>
      </c>
      <c r="L9" s="28">
        <v>3.1199999999999999E-2</v>
      </c>
      <c r="M9" s="28">
        <v>0.32069999999999999</v>
      </c>
      <c r="N9" s="28">
        <v>0.1196</v>
      </c>
      <c r="O9" s="28">
        <v>0.72599999999999998</v>
      </c>
      <c r="P9" s="28">
        <v>8.1900000000000001E-2</v>
      </c>
    </row>
    <row r="10" spans="1:21" ht="15.6" x14ac:dyDescent="0.3">
      <c r="A10" s="27" t="s">
        <v>38</v>
      </c>
      <c r="B10" s="28">
        <v>1</v>
      </c>
      <c r="C10" s="28">
        <v>0.77180000000000004</v>
      </c>
      <c r="D10" s="28">
        <v>0.22819999999999999</v>
      </c>
      <c r="E10" s="28">
        <v>1.7299999999999999E-2</v>
      </c>
      <c r="F10" s="28">
        <v>3.39E-2</v>
      </c>
      <c r="G10" s="28">
        <v>7.4000000000000003E-3</v>
      </c>
      <c r="H10" s="28">
        <v>1.0500000000000001E-2</v>
      </c>
      <c r="I10" s="28">
        <v>6.8999999999999999E-3</v>
      </c>
      <c r="J10" s="28">
        <v>4.7999999999999996E-3</v>
      </c>
      <c r="K10" s="28">
        <v>3.0999999999999999E-3</v>
      </c>
      <c r="L10" s="28">
        <v>6.4999999999999997E-3</v>
      </c>
      <c r="M10" s="28">
        <v>6.3E-2</v>
      </c>
      <c r="N10" s="28">
        <v>5.1200000000000002E-2</v>
      </c>
      <c r="O10" s="28">
        <v>0.15329999999999999</v>
      </c>
      <c r="P10" s="28">
        <v>7.4899999999999994E-2</v>
      </c>
    </row>
    <row r="11" spans="1:21" ht="15.6" x14ac:dyDescent="0.3">
      <c r="A11" s="27" t="s">
        <v>39</v>
      </c>
      <c r="B11" s="28">
        <v>1</v>
      </c>
      <c r="C11" s="28">
        <v>0.85599999999999998</v>
      </c>
      <c r="D11" s="28">
        <v>0.14399999999999999</v>
      </c>
      <c r="E11" s="28">
        <v>6.8999999999999999E-3</v>
      </c>
      <c r="F11" s="28">
        <v>5.0299999999999997E-2</v>
      </c>
      <c r="G11" s="28">
        <v>9.4000000000000004E-3</v>
      </c>
      <c r="H11" s="28">
        <v>8.0999999999999996E-3</v>
      </c>
      <c r="I11" s="28">
        <v>6.3E-3</v>
      </c>
      <c r="J11" s="28">
        <v>3.8999999999999998E-3</v>
      </c>
      <c r="K11" s="28">
        <v>1.0699999999999999E-2</v>
      </c>
      <c r="L11" s="28">
        <v>4.7000000000000002E-3</v>
      </c>
      <c r="M11" s="28">
        <v>2.7400000000000001E-2</v>
      </c>
      <c r="N11" s="28">
        <v>5.7200000000000001E-2</v>
      </c>
      <c r="O11" s="28">
        <v>0.1275</v>
      </c>
      <c r="P11" s="28">
        <v>1.6400000000000001E-2</v>
      </c>
    </row>
    <row r="12" spans="1:21" ht="15.6" x14ac:dyDescent="0.3">
      <c r="A12" s="27" t="s">
        <v>42</v>
      </c>
      <c r="B12" s="28">
        <v>1</v>
      </c>
      <c r="C12" s="28">
        <v>0.61580000000000001</v>
      </c>
      <c r="D12" s="28">
        <v>0.38419999999999999</v>
      </c>
      <c r="E12" s="28">
        <v>2.0799999999999999E-2</v>
      </c>
      <c r="F12" s="28">
        <v>8.8300000000000003E-2</v>
      </c>
      <c r="G12" s="28">
        <v>2.18E-2</v>
      </c>
      <c r="H12" s="28">
        <v>1.95E-2</v>
      </c>
      <c r="I12" s="28">
        <v>1.2500000000000001E-2</v>
      </c>
      <c r="J12" s="28">
        <v>1.2800000000000001E-2</v>
      </c>
      <c r="K12" s="28">
        <v>2.2200000000000001E-2</v>
      </c>
      <c r="L12" s="28">
        <v>1.4200000000000001E-2</v>
      </c>
      <c r="M12" s="28">
        <v>0.1009</v>
      </c>
      <c r="N12" s="28">
        <v>0.1091</v>
      </c>
      <c r="O12" s="28">
        <v>0.313</v>
      </c>
      <c r="P12" s="28">
        <v>7.1199999999999999E-2</v>
      </c>
    </row>
    <row r="13" spans="1:21" ht="15.6" x14ac:dyDescent="0.3">
      <c r="A13" s="27" t="s">
        <v>43</v>
      </c>
      <c r="B13" s="28">
        <v>1</v>
      </c>
      <c r="C13" s="28">
        <v>0.51539999999999997</v>
      </c>
      <c r="D13" s="28">
        <v>0.48459999999999998</v>
      </c>
      <c r="E13" s="28">
        <v>1.4800000000000001E-2</v>
      </c>
      <c r="F13" s="28">
        <v>0.1361</v>
      </c>
      <c r="G13" s="28">
        <v>7.0400000000000004E-2</v>
      </c>
      <c r="H13" s="28">
        <v>2.2200000000000001E-2</v>
      </c>
      <c r="I13" s="28">
        <v>7.4000000000000003E-3</v>
      </c>
      <c r="J13" s="28">
        <v>2.0299999999999999E-2</v>
      </c>
      <c r="K13" s="28">
        <v>2.4799999999999999E-2</v>
      </c>
      <c r="L13" s="28">
        <v>1.34E-2</v>
      </c>
      <c r="M13" s="28">
        <v>9.5500000000000002E-2</v>
      </c>
      <c r="N13" s="28">
        <v>0.15090000000000001</v>
      </c>
      <c r="O13" s="28">
        <v>0.40479999999999999</v>
      </c>
      <c r="P13" s="28">
        <v>7.9799999999999996E-2</v>
      </c>
    </row>
    <row r="14" spans="1:21" ht="15.6" x14ac:dyDescent="0.3">
      <c r="A14" s="27" t="s">
        <v>44</v>
      </c>
      <c r="B14" s="28">
        <v>1</v>
      </c>
      <c r="C14" s="28">
        <v>0.28089999999999998</v>
      </c>
      <c r="D14" s="28">
        <v>0.71909999999999996</v>
      </c>
      <c r="E14" s="28">
        <v>4.58E-2</v>
      </c>
      <c r="F14" s="28">
        <v>0.25119999999999998</v>
      </c>
      <c r="G14" s="28">
        <v>2.2499999999999999E-2</v>
      </c>
      <c r="H14" s="28">
        <v>3.7400000000000003E-2</v>
      </c>
      <c r="I14" s="28">
        <v>1.2500000000000001E-2</v>
      </c>
      <c r="J14" s="28">
        <v>2.3900000000000001E-2</v>
      </c>
      <c r="K14" s="28">
        <v>5.1999999999999998E-3</v>
      </c>
      <c r="L14" s="28">
        <v>2.9499999999999998E-2</v>
      </c>
      <c r="M14" s="28">
        <v>0.20430000000000001</v>
      </c>
      <c r="N14" s="28">
        <v>0.29699999999999999</v>
      </c>
      <c r="O14" s="28">
        <v>0.63219999999999998</v>
      </c>
      <c r="P14" s="28">
        <v>8.6900000000000005E-2</v>
      </c>
    </row>
    <row r="15" spans="1:21" ht="15.6" x14ac:dyDescent="0.3">
      <c r="A15" s="27" t="s">
        <v>40</v>
      </c>
      <c r="B15" s="28">
        <v>1</v>
      </c>
      <c r="C15" s="28">
        <v>0.13439999999999999</v>
      </c>
      <c r="D15" s="28">
        <v>0.85650000000000004</v>
      </c>
      <c r="E15" s="28">
        <v>4.9000000000000002E-2</v>
      </c>
      <c r="F15" s="28">
        <v>0.27800000000000002</v>
      </c>
      <c r="G15" s="28">
        <v>6.1499999999999999E-2</v>
      </c>
      <c r="H15" s="28">
        <v>3.2399999999999998E-2</v>
      </c>
      <c r="I15" s="28">
        <v>8.0999999999999996E-3</v>
      </c>
      <c r="J15" s="28">
        <v>2.1600000000000001E-2</v>
      </c>
      <c r="K15" s="28">
        <v>6.13E-2</v>
      </c>
      <c r="L15" s="28">
        <v>2.8799999999999999E-2</v>
      </c>
      <c r="M15" s="28">
        <v>0.2089</v>
      </c>
      <c r="N15" s="28">
        <v>0.32700000000000001</v>
      </c>
      <c r="O15" s="28">
        <v>0.74950000000000006</v>
      </c>
      <c r="P15" s="28">
        <v>0.11609999999999999</v>
      </c>
    </row>
    <row r="16" spans="1:21" ht="15.6" x14ac:dyDescent="0.3">
      <c r="A16" s="27" t="s">
        <v>41</v>
      </c>
      <c r="B16" s="28">
        <v>1</v>
      </c>
      <c r="C16" s="28">
        <v>0.69240000000000002</v>
      </c>
      <c r="D16" s="28">
        <v>0.30759999999999998</v>
      </c>
      <c r="E16" s="28">
        <v>1.43E-2</v>
      </c>
      <c r="F16" s="28">
        <v>0.1026</v>
      </c>
      <c r="G16" s="28">
        <v>2.3199999999999998E-2</v>
      </c>
      <c r="H16" s="28">
        <v>1.6299999999999999E-2</v>
      </c>
      <c r="I16" s="28">
        <v>4.8999999999999998E-3</v>
      </c>
      <c r="J16" s="28">
        <v>8.5000000000000006E-3</v>
      </c>
      <c r="K16" s="28">
        <v>2.2200000000000001E-2</v>
      </c>
      <c r="L16" s="28">
        <v>7.0000000000000001E-3</v>
      </c>
      <c r="M16" s="28">
        <v>6.1800000000000001E-2</v>
      </c>
      <c r="N16" s="28">
        <v>0.1169</v>
      </c>
      <c r="O16" s="28">
        <v>0.26079999999999998</v>
      </c>
      <c r="P16" s="28">
        <v>4.6800000000000001E-2</v>
      </c>
    </row>
    <row r="17" spans="1:16" ht="15.6" x14ac:dyDescent="0.3">
      <c r="A17" s="27" t="s">
        <v>49</v>
      </c>
      <c r="B17" s="28">
        <v>1</v>
      </c>
      <c r="C17" s="28">
        <v>0.70009999999999994</v>
      </c>
      <c r="D17" s="28">
        <v>0.2999</v>
      </c>
      <c r="E17" s="28">
        <v>2.1100000000000001E-2</v>
      </c>
      <c r="F17" s="28">
        <v>4.24E-2</v>
      </c>
      <c r="G17" s="28">
        <v>2.18E-2</v>
      </c>
      <c r="H17" s="28">
        <v>1.6500000000000001E-2</v>
      </c>
      <c r="I17" s="28">
        <v>1.01E-2</v>
      </c>
      <c r="J17" s="28">
        <v>2.3400000000000001E-2</v>
      </c>
      <c r="K17" s="28">
        <v>1.9E-3</v>
      </c>
      <c r="L17" s="28">
        <v>1.2E-2</v>
      </c>
      <c r="M17" s="28">
        <v>6.2300000000000001E-2</v>
      </c>
      <c r="N17" s="28">
        <v>6.3600000000000004E-2</v>
      </c>
      <c r="O17" s="28">
        <v>0.21149999999999999</v>
      </c>
      <c r="P17" s="28">
        <v>8.8400000000000006E-2</v>
      </c>
    </row>
    <row r="18" spans="1:16" ht="15.6" x14ac:dyDescent="0.3">
      <c r="A18" s="27" t="s">
        <v>45</v>
      </c>
      <c r="B18" s="28">
        <v>1</v>
      </c>
      <c r="C18" s="28">
        <v>0.40079999999999999</v>
      </c>
      <c r="D18" s="28">
        <v>0.59919999999999995</v>
      </c>
      <c r="E18" s="28">
        <v>6.8699999999999997E-2</v>
      </c>
      <c r="F18" s="28">
        <v>0.192</v>
      </c>
      <c r="G18" s="28">
        <v>3.0499999999999999E-2</v>
      </c>
      <c r="H18" s="28">
        <v>2.8199999999999999E-2</v>
      </c>
      <c r="I18" s="28">
        <v>6.1000000000000004E-3</v>
      </c>
      <c r="J18" s="28">
        <v>1.32E-2</v>
      </c>
      <c r="K18" s="28">
        <v>3.3999999999999998E-3</v>
      </c>
      <c r="L18" s="28">
        <v>3.5499999999999997E-2</v>
      </c>
      <c r="M18" s="28">
        <v>0.15670000000000001</v>
      </c>
      <c r="N18" s="28">
        <v>0.26069999999999999</v>
      </c>
      <c r="O18" s="28">
        <v>0.5343</v>
      </c>
      <c r="P18" s="28">
        <v>6.4899999999999999E-2</v>
      </c>
    </row>
    <row r="19" spans="1:16" ht="15.6" x14ac:dyDescent="0.3">
      <c r="A19" s="27" t="s">
        <v>46</v>
      </c>
      <c r="B19" s="28">
        <v>1</v>
      </c>
      <c r="C19" s="28">
        <v>0.1459</v>
      </c>
      <c r="D19" s="28">
        <v>0.85409999999999997</v>
      </c>
      <c r="E19" s="28">
        <v>0.1103</v>
      </c>
      <c r="F19" s="28">
        <v>0.1588</v>
      </c>
      <c r="G19" s="28">
        <v>2.8400000000000002E-2</v>
      </c>
      <c r="H19" s="28">
        <v>2.5899999999999999E-2</v>
      </c>
      <c r="I19" s="28">
        <v>1.04E-2</v>
      </c>
      <c r="J19" s="28">
        <v>2.6499999999999999E-2</v>
      </c>
      <c r="K19" s="28">
        <v>2.0400000000000001E-2</v>
      </c>
      <c r="L19" s="28">
        <v>2.6200000000000001E-2</v>
      </c>
      <c r="M19" s="28">
        <v>0.30149999999999999</v>
      </c>
      <c r="N19" s="28">
        <v>0.26900000000000002</v>
      </c>
      <c r="O19" s="28">
        <v>0.70830000000000004</v>
      </c>
      <c r="P19" s="28">
        <v>0.14580000000000001</v>
      </c>
    </row>
    <row r="20" spans="1:16" ht="15.6" x14ac:dyDescent="0.3">
      <c r="A20" s="27" t="s">
        <v>47</v>
      </c>
      <c r="B20" s="28">
        <v>1</v>
      </c>
      <c r="C20" s="28">
        <v>0.68020000000000003</v>
      </c>
      <c r="D20" s="28">
        <v>0.31979999999999997</v>
      </c>
      <c r="E20" s="28">
        <v>2.8E-3</v>
      </c>
      <c r="F20" s="28">
        <v>4.4400000000000002E-2</v>
      </c>
      <c r="G20" s="28">
        <v>2.7699999999999999E-2</v>
      </c>
      <c r="H20" s="28">
        <v>9.9000000000000008E-3</v>
      </c>
      <c r="I20" s="28">
        <v>3.32E-2</v>
      </c>
      <c r="J20" s="28">
        <v>4.24E-2</v>
      </c>
      <c r="K20" s="28">
        <v>1.03E-2</v>
      </c>
      <c r="L20" s="28">
        <v>2.7300000000000001E-2</v>
      </c>
      <c r="M20" s="28">
        <v>5.3800000000000001E-2</v>
      </c>
      <c r="N20" s="28">
        <v>4.7199999999999999E-2</v>
      </c>
      <c r="O20" s="28">
        <v>0.25169999999999998</v>
      </c>
      <c r="P20" s="28">
        <v>6.8099999999999994E-2</v>
      </c>
    </row>
    <row r="21" spans="1:16" ht="15.6" x14ac:dyDescent="0.3">
      <c r="A21" s="27" t="s">
        <v>48</v>
      </c>
      <c r="B21" s="28">
        <v>1</v>
      </c>
      <c r="C21" s="28">
        <v>0.626</v>
      </c>
      <c r="D21" s="28">
        <v>0.374</v>
      </c>
      <c r="E21" s="28">
        <v>5.7999999999999996E-3</v>
      </c>
      <c r="F21" s="28">
        <v>4.7800000000000002E-2</v>
      </c>
      <c r="G21" s="28">
        <v>1.34E-2</v>
      </c>
      <c r="H21" s="28">
        <v>0.02</v>
      </c>
      <c r="I21" s="28">
        <v>2.4199999999999999E-2</v>
      </c>
      <c r="J21" s="28">
        <v>2.07E-2</v>
      </c>
      <c r="K21" s="28">
        <v>2.87E-2</v>
      </c>
      <c r="L21" s="28">
        <v>1.89E-2</v>
      </c>
      <c r="M21" s="28">
        <v>8.0100000000000005E-2</v>
      </c>
      <c r="N21" s="28">
        <v>5.3600000000000002E-2</v>
      </c>
      <c r="O21" s="28">
        <v>0.25969999999999999</v>
      </c>
      <c r="P21" s="28">
        <v>0.1143</v>
      </c>
    </row>
    <row r="22" spans="1:16" ht="15.6" x14ac:dyDescent="0.3">
      <c r="A22" s="27" t="s">
        <v>50</v>
      </c>
      <c r="B22" s="28">
        <v>1</v>
      </c>
      <c r="C22" s="28">
        <v>0.377</v>
      </c>
      <c r="D22" s="28">
        <v>0.623</v>
      </c>
      <c r="E22" s="28">
        <v>2.07E-2</v>
      </c>
      <c r="F22" s="28">
        <v>0.189</v>
      </c>
      <c r="G22" s="28">
        <v>6.5199999999999994E-2</v>
      </c>
      <c r="H22" s="28">
        <v>3.8600000000000002E-2</v>
      </c>
      <c r="I22" s="28">
        <v>1.54E-2</v>
      </c>
      <c r="J22" s="28">
        <v>2.5100000000000001E-2</v>
      </c>
      <c r="K22" s="28">
        <v>2.35E-2</v>
      </c>
      <c r="L22" s="28">
        <v>1.3599999999999999E-2</v>
      </c>
      <c r="M22" s="28">
        <v>0.15090000000000001</v>
      </c>
      <c r="N22" s="28">
        <v>0.20979999999999999</v>
      </c>
      <c r="O22" s="28">
        <v>0.54220000000000002</v>
      </c>
      <c r="P22" s="28">
        <v>8.0799999999999997E-2</v>
      </c>
    </row>
    <row r="23" spans="1:16" ht="15.6" x14ac:dyDescent="0.3">
      <c r="A23" s="27" t="s">
        <v>51</v>
      </c>
      <c r="B23" s="28">
        <v>1</v>
      </c>
      <c r="C23" s="28">
        <v>0.71679999999999999</v>
      </c>
      <c r="D23" s="28">
        <v>0.28320000000000001</v>
      </c>
      <c r="E23" s="28">
        <v>5.1000000000000004E-3</v>
      </c>
      <c r="F23" s="28">
        <v>9.9099999999999994E-2</v>
      </c>
      <c r="G23" s="28">
        <v>2.0199999999999999E-2</v>
      </c>
      <c r="H23" s="28">
        <v>1.6E-2</v>
      </c>
      <c r="I23" s="28">
        <v>8.5000000000000006E-3</v>
      </c>
      <c r="J23" s="28">
        <v>1.47E-2</v>
      </c>
      <c r="K23" s="28">
        <v>6.3E-3</v>
      </c>
      <c r="L23" s="28">
        <v>1.84E-2</v>
      </c>
      <c r="M23" s="28">
        <v>6.4799999999999996E-2</v>
      </c>
      <c r="N23" s="28">
        <v>0.1042</v>
      </c>
      <c r="O23" s="28">
        <v>0.25319999999999998</v>
      </c>
      <c r="P23" s="28">
        <v>0.03</v>
      </c>
    </row>
    <row r="24" spans="1:16" ht="15.6" x14ac:dyDescent="0.3">
      <c r="A24" s="27" t="s">
        <v>52</v>
      </c>
      <c r="B24" s="28">
        <v>1</v>
      </c>
      <c r="C24" s="28">
        <v>0.61890000000000001</v>
      </c>
      <c r="D24" s="28">
        <v>0.38109999999999999</v>
      </c>
      <c r="E24" s="28">
        <v>1.6500000000000001E-2</v>
      </c>
      <c r="F24" s="28">
        <v>5.8700000000000002E-2</v>
      </c>
      <c r="G24" s="28">
        <v>1.4200000000000001E-2</v>
      </c>
      <c r="H24" s="28">
        <v>1.8100000000000002E-2</v>
      </c>
      <c r="I24" s="28">
        <v>2.2499999999999999E-2</v>
      </c>
      <c r="J24" s="28">
        <v>3.9899999999999998E-2</v>
      </c>
      <c r="K24" s="28">
        <v>1.6000000000000001E-3</v>
      </c>
      <c r="L24" s="28">
        <v>7.4000000000000003E-3</v>
      </c>
      <c r="M24" s="28">
        <v>0.1225</v>
      </c>
      <c r="N24" s="28">
        <v>7.5200000000000003E-2</v>
      </c>
      <c r="O24" s="28">
        <v>0.3014</v>
      </c>
      <c r="P24" s="28">
        <v>7.9699999999999993E-2</v>
      </c>
    </row>
    <row r="25" spans="1:16" ht="15.6" x14ac:dyDescent="0.3">
      <c r="A25" s="27" t="s">
        <v>53</v>
      </c>
      <c r="B25" s="28">
        <v>1</v>
      </c>
      <c r="C25" s="28">
        <v>0.88219999999999998</v>
      </c>
      <c r="D25" s="28">
        <v>0.1178</v>
      </c>
      <c r="E25" s="28">
        <v>4.0000000000000001E-3</v>
      </c>
      <c r="F25" s="28">
        <v>3.1199999999999999E-2</v>
      </c>
      <c r="G25" s="28">
        <v>9.5999999999999992E-3</v>
      </c>
      <c r="H25" s="28">
        <v>1.04E-2</v>
      </c>
      <c r="I25" s="28">
        <v>4.1999999999999997E-3</v>
      </c>
      <c r="J25" s="28">
        <v>9.4000000000000004E-3</v>
      </c>
      <c r="K25" s="28">
        <v>1.1000000000000001E-3</v>
      </c>
      <c r="L25" s="28">
        <v>2.3E-3</v>
      </c>
      <c r="M25" s="28">
        <v>2.8899999999999999E-2</v>
      </c>
      <c r="N25" s="28">
        <v>3.5200000000000002E-2</v>
      </c>
      <c r="O25" s="28">
        <v>0.10100000000000001</v>
      </c>
      <c r="P25" s="28">
        <v>1.6799999999999999E-2</v>
      </c>
    </row>
    <row r="26" spans="1:16" ht="15.6" x14ac:dyDescent="0.3">
      <c r="A26" s="27" t="s">
        <v>54</v>
      </c>
      <c r="B26" s="28">
        <v>1</v>
      </c>
      <c r="C26" s="28">
        <v>0.69330000000000003</v>
      </c>
      <c r="D26" s="28">
        <v>0.30669999999999997</v>
      </c>
      <c r="E26" s="28">
        <v>1.2999999999999999E-3</v>
      </c>
      <c r="F26" s="28">
        <v>0.1085</v>
      </c>
      <c r="G26" s="28">
        <v>2.1899999999999999E-2</v>
      </c>
      <c r="H26" s="28">
        <v>1.7299999999999999E-2</v>
      </c>
      <c r="I26" s="28">
        <v>0.01</v>
      </c>
      <c r="J26" s="28">
        <v>1.44E-2</v>
      </c>
      <c r="K26" s="28">
        <v>1.4500000000000001E-2</v>
      </c>
      <c r="L26" s="28">
        <v>1.2800000000000001E-2</v>
      </c>
      <c r="M26" s="28">
        <v>5.7000000000000002E-2</v>
      </c>
      <c r="N26" s="28">
        <v>0.10979999999999999</v>
      </c>
      <c r="O26" s="28">
        <v>0.2576</v>
      </c>
      <c r="P26" s="28">
        <v>4.9099999999999998E-2</v>
      </c>
    </row>
    <row r="27" spans="1:16" ht="15.6" x14ac:dyDescent="0.3">
      <c r="A27" s="27" t="s">
        <v>55</v>
      </c>
      <c r="B27" s="28">
        <v>1</v>
      </c>
      <c r="C27" s="28">
        <v>0.63660000000000005</v>
      </c>
      <c r="D27" s="28">
        <v>0.3634</v>
      </c>
      <c r="E27" s="28">
        <v>2.9399999999999999E-2</v>
      </c>
      <c r="F27" s="28">
        <v>0.1229</v>
      </c>
      <c r="G27" s="28">
        <v>2.9600000000000001E-2</v>
      </c>
      <c r="H27" s="28">
        <v>2.1299999999999999E-2</v>
      </c>
      <c r="I27" s="28">
        <v>6.3E-3</v>
      </c>
      <c r="J27" s="28">
        <v>1.23E-2</v>
      </c>
      <c r="K27" s="28">
        <v>1.52E-2</v>
      </c>
      <c r="L27" s="28">
        <v>1.29E-2</v>
      </c>
      <c r="M27" s="28">
        <v>6.8900000000000003E-2</v>
      </c>
      <c r="N27" s="28">
        <v>0.15229999999999999</v>
      </c>
      <c r="O27" s="28">
        <v>0.31890000000000002</v>
      </c>
      <c r="P27" s="28">
        <v>4.4499999999999998E-2</v>
      </c>
    </row>
    <row r="28" spans="1:16" ht="15.6" x14ac:dyDescent="0.3">
      <c r="A28" s="27" t="s">
        <v>56</v>
      </c>
      <c r="B28" s="28">
        <v>1</v>
      </c>
      <c r="C28" s="28">
        <v>8.6999999999999994E-2</v>
      </c>
      <c r="D28" s="28">
        <v>0.91300000000000003</v>
      </c>
      <c r="E28" s="28">
        <v>1.0999999999999999E-2</v>
      </c>
      <c r="F28" s="28">
        <v>0.3957</v>
      </c>
      <c r="G28" s="28">
        <v>3.8600000000000002E-2</v>
      </c>
      <c r="H28" s="28">
        <v>5.0900000000000001E-2</v>
      </c>
      <c r="I28" s="28">
        <v>2.7699999999999999E-2</v>
      </c>
      <c r="J28" s="28">
        <v>3.0499999999999999E-2</v>
      </c>
      <c r="K28" s="28">
        <v>3.7000000000000002E-3</v>
      </c>
      <c r="L28" s="28">
        <v>4.5400000000000003E-2</v>
      </c>
      <c r="M28" s="28">
        <v>0.24010000000000001</v>
      </c>
      <c r="N28" s="28">
        <v>0.40670000000000001</v>
      </c>
      <c r="O28" s="28">
        <v>0.84350000000000003</v>
      </c>
      <c r="P28" s="28">
        <v>6.9500000000000006E-2</v>
      </c>
    </row>
    <row r="29" spans="1:16" ht="15.6" x14ac:dyDescent="0.3">
      <c r="A29" s="27" t="s">
        <v>57</v>
      </c>
      <c r="B29" s="28">
        <v>1</v>
      </c>
      <c r="C29" s="28">
        <v>0.57110000000000005</v>
      </c>
      <c r="D29" s="28">
        <v>0.4289</v>
      </c>
      <c r="E29" s="28">
        <v>2.12E-2</v>
      </c>
      <c r="F29" s="28">
        <v>0.12570000000000001</v>
      </c>
      <c r="G29" s="28">
        <v>4.7800000000000002E-2</v>
      </c>
      <c r="H29" s="28">
        <v>2.23E-2</v>
      </c>
      <c r="I29" s="28">
        <v>5.3E-3</v>
      </c>
      <c r="J29" s="28">
        <v>1.29E-2</v>
      </c>
      <c r="K29" s="28">
        <v>4.5400000000000003E-2</v>
      </c>
      <c r="L29" s="28">
        <v>1.0999999999999999E-2</v>
      </c>
      <c r="M29" s="28">
        <v>9.1700000000000004E-2</v>
      </c>
      <c r="N29" s="28">
        <v>0.1469</v>
      </c>
      <c r="O29" s="28">
        <v>0.3831</v>
      </c>
      <c r="P29" s="28">
        <v>4.58E-2</v>
      </c>
    </row>
    <row r="30" spans="1:16" ht="15.6" x14ac:dyDescent="0.3">
      <c r="A30" s="27" t="s">
        <v>58</v>
      </c>
      <c r="B30" s="28">
        <v>1</v>
      </c>
      <c r="C30" s="28">
        <v>0.29289999999999999</v>
      </c>
      <c r="D30" s="28">
        <v>0.70709999999999995</v>
      </c>
      <c r="E30" s="28">
        <v>1.18E-2</v>
      </c>
      <c r="F30" s="28">
        <v>8.8300000000000003E-2</v>
      </c>
      <c r="G30" s="28">
        <v>2.2800000000000001E-2</v>
      </c>
      <c r="H30" s="28">
        <v>1.4E-2</v>
      </c>
      <c r="I30" s="28">
        <v>0.158</v>
      </c>
      <c r="J30" s="28">
        <v>1.47E-2</v>
      </c>
      <c r="K30" s="28">
        <v>5.4999999999999997E-3</v>
      </c>
      <c r="L30" s="28">
        <v>1.23E-2</v>
      </c>
      <c r="M30" s="28">
        <v>0.2011</v>
      </c>
      <c r="N30" s="28">
        <v>0.1</v>
      </c>
      <c r="O30" s="28">
        <v>0.52839999999999998</v>
      </c>
      <c r="P30" s="28">
        <v>0.1787</v>
      </c>
    </row>
    <row r="31" spans="1:16" ht="15.6" x14ac:dyDescent="0.3">
      <c r="A31" s="27" t="s">
        <v>59</v>
      </c>
      <c r="B31" s="28">
        <v>1</v>
      </c>
      <c r="C31" s="28">
        <v>0.1012</v>
      </c>
      <c r="D31" s="28">
        <v>0.89880000000000004</v>
      </c>
      <c r="E31" s="28">
        <v>1.6799999999999999E-2</v>
      </c>
      <c r="F31" s="28">
        <v>0.17799999999999999</v>
      </c>
      <c r="G31" s="28">
        <v>3.2199999999999999E-2</v>
      </c>
      <c r="H31" s="28">
        <v>2.2100000000000002E-2</v>
      </c>
      <c r="I31" s="28">
        <v>3.0099999999999998E-2</v>
      </c>
      <c r="J31" s="28">
        <v>7.8799999999999995E-2</v>
      </c>
      <c r="K31" s="28">
        <v>4.3299999999999998E-2</v>
      </c>
      <c r="L31" s="28">
        <v>2.1700000000000001E-2</v>
      </c>
      <c r="M31" s="28">
        <v>0.3871</v>
      </c>
      <c r="N31" s="28">
        <v>0.1948</v>
      </c>
      <c r="O31" s="28">
        <v>0.81010000000000004</v>
      </c>
      <c r="P31" s="28">
        <v>8.8700000000000001E-2</v>
      </c>
    </row>
    <row r="32" spans="1:16" ht="15.6" x14ac:dyDescent="0.3">
      <c r="A32" s="27" t="s">
        <v>61</v>
      </c>
      <c r="B32" s="28">
        <v>1</v>
      </c>
      <c r="C32" s="28">
        <v>6.7799999999999999E-2</v>
      </c>
      <c r="D32" s="28">
        <v>0.93220000000000003</v>
      </c>
      <c r="E32" s="28">
        <v>0.18779999999999999</v>
      </c>
      <c r="F32" s="28">
        <v>0.28220000000000001</v>
      </c>
      <c r="G32" s="28">
        <v>5.1499999999999997E-2</v>
      </c>
      <c r="H32" s="28">
        <v>3.1099999999999999E-2</v>
      </c>
      <c r="I32" s="28">
        <v>3.8999999999999998E-3</v>
      </c>
      <c r="J32" s="28">
        <v>8.6E-3</v>
      </c>
      <c r="K32" s="28">
        <v>2.0899999999999998E-2</v>
      </c>
      <c r="L32" s="28">
        <v>3.4200000000000001E-2</v>
      </c>
      <c r="M32" s="28">
        <v>0.1903</v>
      </c>
      <c r="N32" s="28">
        <v>0.47</v>
      </c>
      <c r="O32" s="28">
        <v>0.81040000000000001</v>
      </c>
      <c r="P32" s="28">
        <v>0.12180000000000001</v>
      </c>
    </row>
    <row r="33" spans="1:16" ht="15.6" x14ac:dyDescent="0.3">
      <c r="A33" s="27" t="s">
        <v>62</v>
      </c>
      <c r="B33" s="28">
        <v>1</v>
      </c>
      <c r="C33" s="28">
        <v>0.44240000000000002</v>
      </c>
      <c r="D33" s="28">
        <v>0.55759999999999998</v>
      </c>
      <c r="E33" s="28">
        <v>9.4999999999999998E-3</v>
      </c>
      <c r="F33" s="28">
        <v>3.1600000000000003E-2</v>
      </c>
      <c r="G33" s="28">
        <v>8.5000000000000006E-3</v>
      </c>
      <c r="H33" s="28">
        <v>2.6800000000000001E-2</v>
      </c>
      <c r="I33" s="28">
        <v>2.9899999999999999E-2</v>
      </c>
      <c r="J33" s="28">
        <v>5.5199999999999999E-2</v>
      </c>
      <c r="K33" s="28">
        <v>2.9999999999999997E-4</v>
      </c>
      <c r="L33" s="28">
        <v>6.6E-3</v>
      </c>
      <c r="M33" s="28">
        <v>0.1386</v>
      </c>
      <c r="N33" s="28">
        <v>4.1099999999999998E-2</v>
      </c>
      <c r="O33" s="28">
        <v>0.30690000000000001</v>
      </c>
      <c r="P33" s="28">
        <v>0.25069999999999998</v>
      </c>
    </row>
    <row r="34" spans="1:16" ht="15.6" x14ac:dyDescent="0.3">
      <c r="A34" s="27" t="s">
        <v>63</v>
      </c>
      <c r="B34" s="28">
        <v>1</v>
      </c>
      <c r="C34" s="28">
        <v>0.56720000000000004</v>
      </c>
      <c r="D34" s="28">
        <v>0.43280000000000002</v>
      </c>
      <c r="E34" s="28">
        <v>2.76E-2</v>
      </c>
      <c r="F34" s="28">
        <v>7.0900000000000005E-2</v>
      </c>
      <c r="G34" s="28">
        <v>2.46E-2</v>
      </c>
      <c r="H34" s="28">
        <v>1.8499999999999999E-2</v>
      </c>
      <c r="I34" s="28">
        <v>1.01E-2</v>
      </c>
      <c r="J34" s="28">
        <v>2.7699999999999999E-2</v>
      </c>
      <c r="K34" s="28">
        <v>4.5999999999999999E-3</v>
      </c>
      <c r="L34" s="28">
        <v>7.4999999999999997E-3</v>
      </c>
      <c r="M34" s="28">
        <v>0.1618</v>
      </c>
      <c r="N34" s="28">
        <v>9.8400000000000001E-2</v>
      </c>
      <c r="O34" s="28">
        <v>0.3533</v>
      </c>
      <c r="P34" s="28">
        <v>7.9500000000000001E-2</v>
      </c>
    </row>
    <row r="35" spans="1:16" ht="15.6" x14ac:dyDescent="0.3">
      <c r="A35" s="27" t="s">
        <v>64</v>
      </c>
      <c r="B35" s="28">
        <v>1</v>
      </c>
      <c r="C35" s="28">
        <v>0.5675</v>
      </c>
      <c r="D35" s="28">
        <v>0.4325</v>
      </c>
      <c r="E35" s="28">
        <v>3.0000000000000001E-3</v>
      </c>
      <c r="F35" s="28">
        <v>3.78E-2</v>
      </c>
      <c r="G35" s="28">
        <v>1.9400000000000001E-2</v>
      </c>
      <c r="H35" s="28">
        <v>3.2399999999999998E-2</v>
      </c>
      <c r="I35" s="28">
        <v>6.1800000000000001E-2</v>
      </c>
      <c r="J35" s="28">
        <v>6.5600000000000006E-2</v>
      </c>
      <c r="K35" s="28">
        <v>8.9999999999999998E-4</v>
      </c>
      <c r="L35" s="28">
        <v>1.9599999999999999E-2</v>
      </c>
      <c r="M35" s="28">
        <v>0.14030000000000001</v>
      </c>
      <c r="N35" s="28">
        <v>4.0800000000000003E-2</v>
      </c>
      <c r="O35" s="28">
        <v>0.38069999999999998</v>
      </c>
      <c r="P35" s="28">
        <v>5.1799999999999999E-2</v>
      </c>
    </row>
    <row r="36" spans="1:16" ht="15.6" x14ac:dyDescent="0.3">
      <c r="A36" s="27" t="s">
        <v>60</v>
      </c>
      <c r="B36" s="28">
        <v>1</v>
      </c>
      <c r="C36" s="28">
        <v>0.2296</v>
      </c>
      <c r="D36" s="28">
        <v>0.77039999999999997</v>
      </c>
      <c r="E36" s="28">
        <v>1.61E-2</v>
      </c>
      <c r="F36" s="28">
        <v>0.2102</v>
      </c>
      <c r="G36" s="28">
        <v>1.8200000000000001E-2</v>
      </c>
      <c r="H36" s="28">
        <v>2.5499999999999998E-2</v>
      </c>
      <c r="I36" s="28">
        <v>3.3300000000000003E-2</v>
      </c>
      <c r="J36" s="28">
        <v>3.9800000000000002E-2</v>
      </c>
      <c r="K36" s="28">
        <v>3.0200000000000001E-2</v>
      </c>
      <c r="L36" s="28">
        <v>2.76E-2</v>
      </c>
      <c r="M36" s="28">
        <v>0.19750000000000001</v>
      </c>
      <c r="N36" s="28">
        <v>0.2263</v>
      </c>
      <c r="O36" s="28">
        <v>0.59830000000000005</v>
      </c>
      <c r="P36" s="28">
        <v>0.1721</v>
      </c>
    </row>
    <row r="37" spans="1:16" ht="15.6" x14ac:dyDescent="0.3">
      <c r="A37" s="27" t="s">
        <v>65</v>
      </c>
      <c r="B37" s="28">
        <v>1</v>
      </c>
      <c r="C37" s="28">
        <v>0.1968</v>
      </c>
      <c r="D37" s="28">
        <v>0.80320000000000003</v>
      </c>
      <c r="E37" s="28">
        <v>1.5599999999999999E-2</v>
      </c>
      <c r="F37" s="28">
        <v>0.1258</v>
      </c>
      <c r="G37" s="28">
        <v>5.8500000000000003E-2</v>
      </c>
      <c r="H37" s="28">
        <v>2.47E-2</v>
      </c>
      <c r="I37" s="28">
        <v>8.77E-2</v>
      </c>
      <c r="J37" s="28">
        <v>0.19719999999999999</v>
      </c>
      <c r="K37" s="28">
        <v>7.9000000000000008E-3</v>
      </c>
      <c r="L37" s="28">
        <v>1.8499999999999999E-2</v>
      </c>
      <c r="M37" s="28">
        <v>0.15820000000000001</v>
      </c>
      <c r="N37" s="28">
        <v>0.1414</v>
      </c>
      <c r="O37" s="28">
        <v>0.69420000000000004</v>
      </c>
      <c r="P37" s="28">
        <v>0.109</v>
      </c>
    </row>
    <row r="38" spans="1:16" ht="15.6" x14ac:dyDescent="0.3">
      <c r="A38" s="27" t="s">
        <v>66</v>
      </c>
      <c r="B38" s="28">
        <v>1</v>
      </c>
      <c r="C38" s="28">
        <v>0.36299999999999999</v>
      </c>
      <c r="D38" s="28">
        <v>0.63700000000000001</v>
      </c>
      <c r="E38" s="28">
        <v>3.0099999999999998E-2</v>
      </c>
      <c r="F38" s="28">
        <v>0.1671</v>
      </c>
      <c r="G38" s="28">
        <v>2.8500000000000001E-2</v>
      </c>
      <c r="H38" s="28">
        <v>2.46E-2</v>
      </c>
      <c r="I38" s="28">
        <v>1.6899999999999998E-2</v>
      </c>
      <c r="J38" s="28">
        <v>2.86E-2</v>
      </c>
      <c r="K38" s="28">
        <v>5.5999999999999999E-3</v>
      </c>
      <c r="L38" s="28">
        <v>2.7099999999999999E-2</v>
      </c>
      <c r="M38" s="28">
        <v>0.192</v>
      </c>
      <c r="N38" s="28">
        <v>0.19719999999999999</v>
      </c>
      <c r="O38" s="28">
        <v>0.52049999999999996</v>
      </c>
      <c r="P38" s="28">
        <v>0.11650000000000001</v>
      </c>
    </row>
    <row r="39" spans="1:16" ht="15.6" x14ac:dyDescent="0.3">
      <c r="A39" s="27" t="s">
        <v>67</v>
      </c>
      <c r="B39" s="28">
        <v>1</v>
      </c>
      <c r="C39" s="28">
        <v>0.55020000000000002</v>
      </c>
      <c r="D39" s="28">
        <v>0.44979999999999998</v>
      </c>
      <c r="E39" s="28">
        <v>1.7899999999999999E-2</v>
      </c>
      <c r="F39" s="28">
        <v>0.2261</v>
      </c>
      <c r="G39" s="28">
        <v>9.2999999999999992E-3</v>
      </c>
      <c r="H39" s="28">
        <v>6.0699999999999997E-2</v>
      </c>
      <c r="I39" s="28">
        <v>4.1000000000000003E-3</v>
      </c>
      <c r="J39" s="28">
        <v>4.8999999999999998E-3</v>
      </c>
      <c r="K39" s="28">
        <v>3.5000000000000001E-3</v>
      </c>
      <c r="L39" s="28">
        <v>3.3099999999999997E-2</v>
      </c>
      <c r="M39" s="28">
        <v>5.9799999999999999E-2</v>
      </c>
      <c r="N39" s="28">
        <v>0.24399999999999999</v>
      </c>
      <c r="O39" s="28">
        <v>0.4194</v>
      </c>
      <c r="P39" s="28">
        <v>3.04E-2</v>
      </c>
    </row>
    <row r="40" spans="1:16" ht="15.6" x14ac:dyDescent="0.3">
      <c r="A40" s="27" t="s">
        <v>68</v>
      </c>
      <c r="B40" s="28">
        <v>1</v>
      </c>
      <c r="C40" s="28">
        <v>0.13489999999999999</v>
      </c>
      <c r="D40" s="28">
        <v>0.86509999999999998</v>
      </c>
      <c r="E40" s="28">
        <v>3.2000000000000002E-3</v>
      </c>
      <c r="F40" s="28">
        <v>0.12189999999999999</v>
      </c>
      <c r="G40" s="28">
        <v>5.0599999999999999E-2</v>
      </c>
      <c r="H40" s="28">
        <v>2.69E-2</v>
      </c>
      <c r="I40" s="28">
        <v>7.2800000000000004E-2</v>
      </c>
      <c r="J40" s="28">
        <v>9.4600000000000004E-2</v>
      </c>
      <c r="K40" s="28">
        <v>1.7000000000000001E-2</v>
      </c>
      <c r="L40" s="28">
        <v>3.1699999999999999E-2</v>
      </c>
      <c r="M40" s="28">
        <v>0.33660000000000001</v>
      </c>
      <c r="N40" s="28">
        <v>0.125</v>
      </c>
      <c r="O40" s="28">
        <v>0.75519999999999998</v>
      </c>
      <c r="P40" s="28">
        <v>0.1099</v>
      </c>
    </row>
    <row r="41" spans="1:16" ht="15.6" x14ac:dyDescent="0.3">
      <c r="A41" s="27" t="s">
        <v>69</v>
      </c>
      <c r="B41" s="28">
        <v>1</v>
      </c>
      <c r="C41" s="28">
        <v>0.65859999999999996</v>
      </c>
      <c r="D41" s="28">
        <v>0.34139999999999998</v>
      </c>
      <c r="E41" s="28">
        <v>4.1000000000000002E-2</v>
      </c>
      <c r="F41" s="28">
        <v>7.2300000000000003E-2</v>
      </c>
      <c r="G41" s="28">
        <v>2.06E-2</v>
      </c>
      <c r="H41" s="28">
        <v>2.2499999999999999E-2</v>
      </c>
      <c r="I41" s="28">
        <v>4.5999999999999999E-3</v>
      </c>
      <c r="J41" s="28">
        <v>1.52E-2</v>
      </c>
      <c r="K41" s="28">
        <v>3.7000000000000002E-3</v>
      </c>
      <c r="L41" s="28">
        <v>1.84E-2</v>
      </c>
      <c r="M41" s="28">
        <v>8.3599999999999994E-2</v>
      </c>
      <c r="N41" s="28">
        <v>0.1133</v>
      </c>
      <c r="O41" s="28">
        <v>0.28199999999999997</v>
      </c>
      <c r="P41" s="28">
        <v>5.9400000000000001E-2</v>
      </c>
    </row>
    <row r="42" spans="1:16" ht="15.6" x14ac:dyDescent="0.3">
      <c r="A42" s="27" t="s">
        <v>70</v>
      </c>
      <c r="B42" s="28">
        <v>1</v>
      </c>
      <c r="C42" s="28">
        <v>0.31940000000000002</v>
      </c>
      <c r="D42" s="28">
        <v>0.68059999999999998</v>
      </c>
      <c r="E42" s="28">
        <v>1.49E-2</v>
      </c>
      <c r="F42" s="28">
        <v>0.17499999999999999</v>
      </c>
      <c r="G42" s="28">
        <v>5.9799999999999999E-2</v>
      </c>
      <c r="H42" s="28">
        <v>3.6700000000000003E-2</v>
      </c>
      <c r="I42" s="28">
        <v>9.4999999999999998E-3</v>
      </c>
      <c r="J42" s="28">
        <v>4.1000000000000002E-2</v>
      </c>
      <c r="K42" s="28">
        <v>2.3999999999999998E-3</v>
      </c>
      <c r="L42" s="28">
        <v>3.1099999999999999E-2</v>
      </c>
      <c r="M42" s="28">
        <v>0.26500000000000001</v>
      </c>
      <c r="N42" s="28">
        <v>0.19</v>
      </c>
      <c r="O42" s="28">
        <v>0.63529999999999998</v>
      </c>
      <c r="P42" s="28">
        <v>4.53E-2</v>
      </c>
    </row>
    <row r="43" spans="1:16" ht="15.6" x14ac:dyDescent="0.3">
      <c r="A43" s="27" t="s">
        <v>71</v>
      </c>
      <c r="B43" s="28">
        <v>1</v>
      </c>
      <c r="C43" s="28">
        <v>0.35570000000000002</v>
      </c>
      <c r="D43" s="28">
        <v>0.64429999999999998</v>
      </c>
      <c r="E43" s="28">
        <v>2.64E-2</v>
      </c>
      <c r="F43" s="28">
        <v>0.13289999999999999</v>
      </c>
      <c r="G43" s="28">
        <v>1.77E-2</v>
      </c>
      <c r="H43" s="28">
        <v>2.0500000000000001E-2</v>
      </c>
      <c r="I43" s="28">
        <v>1.9400000000000001E-2</v>
      </c>
      <c r="J43" s="28">
        <v>1.8499999999999999E-2</v>
      </c>
      <c r="K43" s="28">
        <v>4.3299999999999998E-2</v>
      </c>
      <c r="L43" s="28">
        <v>1.61E-2</v>
      </c>
      <c r="M43" s="28">
        <v>0.22059999999999999</v>
      </c>
      <c r="N43" s="28">
        <v>0.1593</v>
      </c>
      <c r="O43" s="28">
        <v>0.51529999999999998</v>
      </c>
      <c r="P43" s="28">
        <v>0.129</v>
      </c>
    </row>
    <row r="44" spans="1:16" ht="15.6" x14ac:dyDescent="0.3">
      <c r="A44" s="27" t="s">
        <v>74</v>
      </c>
      <c r="B44" s="28">
        <v>1</v>
      </c>
      <c r="C44" s="28">
        <v>0.2475</v>
      </c>
      <c r="D44" s="28">
        <v>0.75249999999999995</v>
      </c>
      <c r="E44" s="28">
        <v>3.9899999999999998E-2</v>
      </c>
      <c r="F44" s="28">
        <v>8.1900000000000001E-2</v>
      </c>
      <c r="G44" s="28">
        <v>5.0299999999999997E-2</v>
      </c>
      <c r="H44" s="28">
        <v>1.54E-2</v>
      </c>
      <c r="I44" s="28">
        <v>0.1152</v>
      </c>
      <c r="J44" s="28">
        <v>0.124</v>
      </c>
      <c r="K44" s="28">
        <v>2.92E-2</v>
      </c>
      <c r="L44" s="28">
        <v>1.2699999999999999E-2</v>
      </c>
      <c r="M44" s="28">
        <v>0.17610000000000001</v>
      </c>
      <c r="N44" s="28">
        <v>0.12180000000000001</v>
      </c>
      <c r="O44" s="28">
        <v>0.64480000000000004</v>
      </c>
      <c r="P44" s="28">
        <v>0.1077</v>
      </c>
    </row>
    <row r="45" spans="1:16" ht="15.6" x14ac:dyDescent="0.3">
      <c r="A45" s="27" t="s">
        <v>72</v>
      </c>
      <c r="B45" s="28">
        <v>1</v>
      </c>
      <c r="C45" s="28">
        <v>0.28810000000000002</v>
      </c>
      <c r="D45" s="28">
        <v>0.71189999999999998</v>
      </c>
      <c r="E45" s="28">
        <v>1.4E-2</v>
      </c>
      <c r="F45" s="28">
        <v>5.9700000000000003E-2</v>
      </c>
      <c r="G45" s="28">
        <v>1.35E-2</v>
      </c>
      <c r="H45" s="28">
        <v>7.1900000000000006E-2</v>
      </c>
      <c r="I45" s="28">
        <v>0.1086</v>
      </c>
      <c r="J45" s="28">
        <v>0.1389</v>
      </c>
      <c r="K45" s="28">
        <v>2.5000000000000001E-3</v>
      </c>
      <c r="L45" s="28">
        <v>3.73E-2</v>
      </c>
      <c r="M45" s="28">
        <v>0.17649999999999999</v>
      </c>
      <c r="N45" s="28">
        <v>7.3700000000000002E-2</v>
      </c>
      <c r="O45" s="28">
        <v>0.62290000000000001</v>
      </c>
      <c r="P45" s="28">
        <v>8.8999999999999996E-2</v>
      </c>
    </row>
    <row r="46" spans="1:16" ht="15.6" x14ac:dyDescent="0.3">
      <c r="A46" s="27" t="s">
        <v>73</v>
      </c>
      <c r="B46" s="28">
        <v>1</v>
      </c>
      <c r="C46" s="28">
        <v>0.39169999999999999</v>
      </c>
      <c r="D46" s="28">
        <v>0.60829999999999995</v>
      </c>
      <c r="E46" s="28">
        <v>1.7000000000000001E-2</v>
      </c>
      <c r="F46" s="28">
        <v>0.13919999999999999</v>
      </c>
      <c r="G46" s="28">
        <v>2.6599999999999999E-2</v>
      </c>
      <c r="H46" s="28">
        <v>3.7900000000000003E-2</v>
      </c>
      <c r="I46" s="28">
        <v>4.4600000000000001E-2</v>
      </c>
      <c r="J46" s="28">
        <v>6.4399999999999999E-2</v>
      </c>
      <c r="K46" s="28">
        <v>3.3999999999999998E-3</v>
      </c>
      <c r="L46" s="28">
        <v>2.2800000000000001E-2</v>
      </c>
      <c r="M46" s="28">
        <v>0.1754</v>
      </c>
      <c r="N46" s="28">
        <v>0.15620000000000001</v>
      </c>
      <c r="O46" s="28">
        <v>0.53129999999999999</v>
      </c>
      <c r="P46" s="28">
        <v>7.6999999999999999E-2</v>
      </c>
    </row>
    <row r="47" spans="1:16" ht="15.6" x14ac:dyDescent="0.3">
      <c r="A47" s="27" t="s">
        <v>76</v>
      </c>
      <c r="B47" s="28">
        <v>1</v>
      </c>
      <c r="C47" s="28">
        <v>0.77300000000000002</v>
      </c>
      <c r="D47" s="28">
        <v>0.22700000000000001</v>
      </c>
      <c r="E47" s="28">
        <v>1.3599999999999999E-2</v>
      </c>
      <c r="F47" s="28">
        <v>6.0100000000000001E-2</v>
      </c>
      <c r="G47" s="28">
        <v>1.09E-2</v>
      </c>
      <c r="H47" s="28">
        <v>0.91</v>
      </c>
      <c r="I47" s="28">
        <v>0.74</v>
      </c>
      <c r="J47" s="28">
        <v>1.4999999999999999E-2</v>
      </c>
      <c r="K47" s="28">
        <v>1.0699999999999999E-2</v>
      </c>
      <c r="L47" s="28">
        <v>0.85</v>
      </c>
      <c r="M47" s="28">
        <v>4.9299999999999997E-2</v>
      </c>
      <c r="N47" s="28">
        <v>7.3700000000000002E-2</v>
      </c>
      <c r="O47" s="28">
        <v>0.1845</v>
      </c>
      <c r="P47" s="28">
        <v>4.2500000000000003E-2</v>
      </c>
    </row>
    <row r="48" spans="1:16" ht="15.6" x14ac:dyDescent="0.3">
      <c r="A48" s="27" t="s">
        <v>75</v>
      </c>
      <c r="B48" s="28">
        <v>1</v>
      </c>
      <c r="C48" s="28">
        <v>0.70920000000000005</v>
      </c>
      <c r="D48" s="28">
        <v>0.2908</v>
      </c>
      <c r="E48" s="28">
        <v>1.83E-2</v>
      </c>
      <c r="F48" s="28">
        <v>5.79E-2</v>
      </c>
      <c r="G48" s="28">
        <v>9.7000000000000003E-3</v>
      </c>
      <c r="H48" s="28">
        <v>1.5599999999999999E-2</v>
      </c>
      <c r="I48" s="28">
        <v>2.3099999999999999E-2</v>
      </c>
      <c r="J48" s="28">
        <v>2.12E-2</v>
      </c>
      <c r="K48" s="28">
        <v>5.4999999999999997E-3</v>
      </c>
      <c r="L48" s="28">
        <v>1.55E-2</v>
      </c>
      <c r="M48" s="28">
        <v>5.45E-2</v>
      </c>
      <c r="N48" s="28">
        <v>7.6200000000000004E-2</v>
      </c>
      <c r="O48" s="28">
        <v>0.2213</v>
      </c>
      <c r="P48" s="28">
        <v>6.9500000000000006E-2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Gross Profit and CM Calculator</vt:lpstr>
      <vt:lpstr>Startup Breakeven</vt:lpstr>
      <vt:lpstr>Net Margin and Breakeven</vt:lpstr>
      <vt:lpstr>Income Projection</vt:lpstr>
      <vt:lpstr>Data</vt:lpstr>
      <vt:lpstr>Industries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Nephi Zufelt</dc:creator>
  <cp:lastModifiedBy>Nephi Zufelt</cp:lastModifiedBy>
  <dcterms:created xsi:type="dcterms:W3CDTF">2019-05-06T14:15:50Z</dcterms:created>
  <dcterms:modified xsi:type="dcterms:W3CDTF">2019-06-06T02:56:14Z</dcterms:modified>
</cp:coreProperties>
</file>